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Rekapitulace stavby" sheetId="1" r:id="rId1"/>
    <sheet name="01 - Vlastní objekt" sheetId="2" r:id="rId2"/>
    <sheet name="02 - VRN" sheetId="3" r:id="rId3"/>
  </sheets>
  <definedNames>
    <definedName name="_xlnm.Print_Area" localSheetId="1">'01 - Vlastní objekt'!$C$4:$Q$70,'01 - Vlastní objekt'!$C$76:$Q$104,'01 - Vlastní objekt'!$C$110:$Q$203</definedName>
    <definedName name="_xlnm.Print_Area" localSheetId="2">'02 - VRN'!$C$4:$Q$70,'02 - VRN'!$C$76:$Q$97,'02 - VRN'!$C$103:$Q$132</definedName>
    <definedName name="_xlnm.Print_Area" localSheetId="0">'Rekapitulace stavby'!$C$4:$AP$70,'Rekapitulace stavby'!$C$76:$AP$93</definedName>
  </definedNames>
  <calcPr calcId="125725"/>
</workbook>
</file>

<file path=xl/calcChain.xml><?xml version="1.0" encoding="utf-8"?>
<calcChain xmlns="http://schemas.openxmlformats.org/spreadsheetml/2006/main">
  <c r="AY89" i="1"/>
  <c r="AX89"/>
  <c r="BI132" i="3"/>
  <c r="BH132"/>
  <c r="BG132"/>
  <c r="BF132"/>
  <c r="AA132"/>
  <c r="AA131" s="1"/>
  <c r="Y132"/>
  <c r="Y131" s="1"/>
  <c r="W132"/>
  <c r="W131" s="1"/>
  <c r="BK132"/>
  <c r="BK131" s="1"/>
  <c r="N131" s="1"/>
  <c r="N93" s="1"/>
  <c r="N132"/>
  <c r="BE132" s="1"/>
  <c r="BI130"/>
  <c r="BH130"/>
  <c r="BG130"/>
  <c r="BF130"/>
  <c r="AA130"/>
  <c r="Y130"/>
  <c r="W130"/>
  <c r="BK130"/>
  <c r="N130"/>
  <c r="BE130" s="1"/>
  <c r="BI129"/>
  <c r="BH129"/>
  <c r="BG129"/>
  <c r="BF129"/>
  <c r="AA129"/>
  <c r="Y129"/>
  <c r="W129"/>
  <c r="BK129"/>
  <c r="BK128" s="1"/>
  <c r="N128" s="1"/>
  <c r="N92" s="1"/>
  <c r="N129"/>
  <c r="BE129" s="1"/>
  <c r="BI127"/>
  <c r="BH127"/>
  <c r="BG127"/>
  <c r="BF127"/>
  <c r="AA127"/>
  <c r="Y127"/>
  <c r="W127"/>
  <c r="BK127"/>
  <c r="N127"/>
  <c r="BE127" s="1"/>
  <c r="BI126"/>
  <c r="BH126"/>
  <c r="BG126"/>
  <c r="BF126"/>
  <c r="AA126"/>
  <c r="Y126"/>
  <c r="W126"/>
  <c r="BK126"/>
  <c r="N126"/>
  <c r="BE126" s="1"/>
  <c r="BI125"/>
  <c r="BH125"/>
  <c r="BG125"/>
  <c r="BF125"/>
  <c r="AA125"/>
  <c r="Y125"/>
  <c r="W125"/>
  <c r="BK125"/>
  <c r="N125"/>
  <c r="BE125" s="1"/>
  <c r="BI124"/>
  <c r="BH124"/>
  <c r="BG124"/>
  <c r="BF124"/>
  <c r="AA124"/>
  <c r="Y124"/>
  <c r="W124"/>
  <c r="BK124"/>
  <c r="N124"/>
  <c r="BE124" s="1"/>
  <c r="BI122"/>
  <c r="BH122"/>
  <c r="BG122"/>
  <c r="BF122"/>
  <c r="AA122"/>
  <c r="Y122"/>
  <c r="W122"/>
  <c r="BK122"/>
  <c r="N122"/>
  <c r="BE122" s="1"/>
  <c r="BI121"/>
  <c r="BH121"/>
  <c r="BG121"/>
  <c r="BF121"/>
  <c r="AA121"/>
  <c r="Y121"/>
  <c r="W121"/>
  <c r="BK121"/>
  <c r="N121"/>
  <c r="BE121" s="1"/>
  <c r="BI120"/>
  <c r="BH120"/>
  <c r="BG120"/>
  <c r="BF120"/>
  <c r="BE120"/>
  <c r="AA120"/>
  <c r="Y120"/>
  <c r="W120"/>
  <c r="BK120"/>
  <c r="N120"/>
  <c r="BI119"/>
  <c r="BH119"/>
  <c r="BG119"/>
  <c r="BF119"/>
  <c r="AA119"/>
  <c r="Y119"/>
  <c r="W119"/>
  <c r="BK119"/>
  <c r="N119"/>
  <c r="BE119" s="1"/>
  <c r="BI118"/>
  <c r="BH118"/>
  <c r="BG118"/>
  <c r="BF118"/>
  <c r="AA118"/>
  <c r="Y118"/>
  <c r="W118"/>
  <c r="W116" s="1"/>
  <c r="BK118"/>
  <c r="N118"/>
  <c r="BE118" s="1"/>
  <c r="BI117"/>
  <c r="BH117"/>
  <c r="BG117"/>
  <c r="BF117"/>
  <c r="AA117"/>
  <c r="Y117"/>
  <c r="Y116" s="1"/>
  <c r="W117"/>
  <c r="BK117"/>
  <c r="N117"/>
  <c r="BE117" s="1"/>
  <c r="F108"/>
  <c r="F106"/>
  <c r="M28"/>
  <c r="AS89" i="1" s="1"/>
  <c r="F81" i="3"/>
  <c r="F79"/>
  <c r="O21"/>
  <c r="E21"/>
  <c r="O20"/>
  <c r="O18"/>
  <c r="E18"/>
  <c r="M110" s="1"/>
  <c r="O17"/>
  <c r="O15"/>
  <c r="E15"/>
  <c r="F111" s="1"/>
  <c r="O14"/>
  <c r="O12"/>
  <c r="E12"/>
  <c r="F110" s="1"/>
  <c r="O11"/>
  <c r="M81"/>
  <c r="F6"/>
  <c r="F105" s="1"/>
  <c r="AY88" i="1"/>
  <c r="AX88"/>
  <c r="BI203" i="2"/>
  <c r="BH203"/>
  <c r="BG203"/>
  <c r="BF203"/>
  <c r="AA203"/>
  <c r="Y203"/>
  <c r="W203"/>
  <c r="BK203"/>
  <c r="N203"/>
  <c r="BE203" s="1"/>
  <c r="BI202"/>
  <c r="BH202"/>
  <c r="BG202"/>
  <c r="BF202"/>
  <c r="AA202"/>
  <c r="Y202"/>
  <c r="W202"/>
  <c r="W200" s="1"/>
  <c r="BK202"/>
  <c r="N202"/>
  <c r="BE202" s="1"/>
  <c r="BI201"/>
  <c r="BH201"/>
  <c r="BG201"/>
  <c r="BF201"/>
  <c r="AA201"/>
  <c r="Y201"/>
  <c r="Y200" s="1"/>
  <c r="W201"/>
  <c r="BK201"/>
  <c r="N201"/>
  <c r="BE201" s="1"/>
  <c r="BI199"/>
  <c r="BH199"/>
  <c r="BG199"/>
  <c r="BF199"/>
  <c r="AA199"/>
  <c r="Y199"/>
  <c r="W199"/>
  <c r="BK199"/>
  <c r="N199"/>
  <c r="BE199" s="1"/>
  <c r="BI198"/>
  <c r="BH198"/>
  <c r="BG198"/>
  <c r="BF198"/>
  <c r="AA198"/>
  <c r="Y198"/>
  <c r="W198"/>
  <c r="BK198"/>
  <c r="N198"/>
  <c r="BE198" s="1"/>
  <c r="BI197"/>
  <c r="BH197"/>
  <c r="BG197"/>
  <c r="BF197"/>
  <c r="AA197"/>
  <c r="Y197"/>
  <c r="W197"/>
  <c r="BK197"/>
  <c r="BK196" s="1"/>
  <c r="N196" s="1"/>
  <c r="N99" s="1"/>
  <c r="N197"/>
  <c r="BE197" s="1"/>
  <c r="BI195"/>
  <c r="BH195"/>
  <c r="BG195"/>
  <c r="BF195"/>
  <c r="BE195"/>
  <c r="AA195"/>
  <c r="Y195"/>
  <c r="W195"/>
  <c r="BK195"/>
  <c r="N195"/>
  <c r="BI194"/>
  <c r="BH194"/>
  <c r="BG194"/>
  <c r="BF194"/>
  <c r="AA194"/>
  <c r="Y194"/>
  <c r="W194"/>
  <c r="BK194"/>
  <c r="N194"/>
  <c r="BE194" s="1"/>
  <c r="BI193"/>
  <c r="BH193"/>
  <c r="BG193"/>
  <c r="BF193"/>
  <c r="AA193"/>
  <c r="Y193"/>
  <c r="W193"/>
  <c r="BK193"/>
  <c r="N193"/>
  <c r="BE193" s="1"/>
  <c r="BI192"/>
  <c r="BH192"/>
  <c r="BG192"/>
  <c r="BF192"/>
  <c r="AA192"/>
  <c r="Y192"/>
  <c r="W192"/>
  <c r="BK192"/>
  <c r="N192"/>
  <c r="BE192" s="1"/>
  <c r="BI191"/>
  <c r="BH191"/>
  <c r="BG191"/>
  <c r="BF191"/>
  <c r="AA191"/>
  <c r="Y191"/>
  <c r="W191"/>
  <c r="BK191"/>
  <c r="N191"/>
  <c r="BE191" s="1"/>
  <c r="BI190"/>
  <c r="BH190"/>
  <c r="BG190"/>
  <c r="BF190"/>
  <c r="AA190"/>
  <c r="Y190"/>
  <c r="W190"/>
  <c r="BK190"/>
  <c r="N190"/>
  <c r="BE190" s="1"/>
  <c r="BI189"/>
  <c r="BH189"/>
  <c r="BG189"/>
  <c r="BF189"/>
  <c r="AA189"/>
  <c r="Y189"/>
  <c r="W189"/>
  <c r="BK189"/>
  <c r="N189"/>
  <c r="BE189" s="1"/>
  <c r="BI188"/>
  <c r="BH188"/>
  <c r="BG188"/>
  <c r="BF188"/>
  <c r="AA188"/>
  <c r="Y188"/>
  <c r="Y187" s="1"/>
  <c r="W188"/>
  <c r="BK188"/>
  <c r="BK187" s="1"/>
  <c r="N187" s="1"/>
  <c r="N98" s="1"/>
  <c r="N188"/>
  <c r="BE188" s="1"/>
  <c r="BI186"/>
  <c r="BH186"/>
  <c r="BG186"/>
  <c r="BF186"/>
  <c r="AA186"/>
  <c r="Y186"/>
  <c r="W186"/>
  <c r="BK186"/>
  <c r="N186"/>
  <c r="BE186" s="1"/>
  <c r="BI185"/>
  <c r="BH185"/>
  <c r="BG185"/>
  <c r="BF185"/>
  <c r="AA185"/>
  <c r="Y185"/>
  <c r="W185"/>
  <c r="BK185"/>
  <c r="N185"/>
  <c r="BE185" s="1"/>
  <c r="BI184"/>
  <c r="BH184"/>
  <c r="BG184"/>
  <c r="BF184"/>
  <c r="AA184"/>
  <c r="Y184"/>
  <c r="W184"/>
  <c r="BK184"/>
  <c r="N184"/>
  <c r="BE184" s="1"/>
  <c r="BI183"/>
  <c r="BH183"/>
  <c r="BG183"/>
  <c r="BF183"/>
  <c r="AA183"/>
  <c r="Y183"/>
  <c r="W183"/>
  <c r="BK183"/>
  <c r="N183"/>
  <c r="BE183" s="1"/>
  <c r="BI182"/>
  <c r="BH182"/>
  <c r="BG182"/>
  <c r="BF182"/>
  <c r="AA182"/>
  <c r="Y182"/>
  <c r="W182"/>
  <c r="BK182"/>
  <c r="N182"/>
  <c r="BE182" s="1"/>
  <c r="BI181"/>
  <c r="BH181"/>
  <c r="BG181"/>
  <c r="BF181"/>
  <c r="AA181"/>
  <c r="Y181"/>
  <c r="W181"/>
  <c r="BK181"/>
  <c r="N181"/>
  <c r="BE181" s="1"/>
  <c r="BI180"/>
  <c r="BH180"/>
  <c r="BG180"/>
  <c r="BF180"/>
  <c r="AA180"/>
  <c r="Y180"/>
  <c r="Y179" s="1"/>
  <c r="W180"/>
  <c r="BK180"/>
  <c r="BK179" s="1"/>
  <c r="N179" s="1"/>
  <c r="N97" s="1"/>
  <c r="N180"/>
  <c r="BE180" s="1"/>
  <c r="BI178"/>
  <c r="BH178"/>
  <c r="BG178"/>
  <c r="BF178"/>
  <c r="AA178"/>
  <c r="Y178"/>
  <c r="W178"/>
  <c r="BK178"/>
  <c r="N178"/>
  <c r="BE178" s="1"/>
  <c r="BI177"/>
  <c r="BH177"/>
  <c r="BG177"/>
  <c r="BF177"/>
  <c r="AA177"/>
  <c r="Y177"/>
  <c r="W177"/>
  <c r="BK177"/>
  <c r="N177"/>
  <c r="BE177" s="1"/>
  <c r="BI176"/>
  <c r="BH176"/>
  <c r="BG176"/>
  <c r="BF176"/>
  <c r="AA176"/>
  <c r="Y176"/>
  <c r="W176"/>
  <c r="BK176"/>
  <c r="N176"/>
  <c r="BE176" s="1"/>
  <c r="BI175"/>
  <c r="BH175"/>
  <c r="BG175"/>
  <c r="BF175"/>
  <c r="AA175"/>
  <c r="Y175"/>
  <c r="W175"/>
  <c r="BK175"/>
  <c r="N175"/>
  <c r="BE175" s="1"/>
  <c r="BI174"/>
  <c r="BH174"/>
  <c r="BG174"/>
  <c r="BF174"/>
  <c r="AA174"/>
  <c r="Y174"/>
  <c r="W174"/>
  <c r="BK174"/>
  <c r="N174"/>
  <c r="BE174" s="1"/>
  <c r="BI173"/>
  <c r="BH173"/>
  <c r="BG173"/>
  <c r="BF173"/>
  <c r="AA173"/>
  <c r="Y173"/>
  <c r="W173"/>
  <c r="BK173"/>
  <c r="N173"/>
  <c r="BE173" s="1"/>
  <c r="BI172"/>
  <c r="BH172"/>
  <c r="BG172"/>
  <c r="BF172"/>
  <c r="AA172"/>
  <c r="Y172"/>
  <c r="W172"/>
  <c r="BK172"/>
  <c r="N172"/>
  <c r="BE172" s="1"/>
  <c r="BI171"/>
  <c r="BH171"/>
  <c r="BG171"/>
  <c r="BF171"/>
  <c r="AA171"/>
  <c r="Y171"/>
  <c r="W171"/>
  <c r="BK171"/>
  <c r="N171"/>
  <c r="BE171" s="1"/>
  <c r="BI170"/>
  <c r="BH170"/>
  <c r="BG170"/>
  <c r="BF170"/>
  <c r="AA170"/>
  <c r="Y170"/>
  <c r="W170"/>
  <c r="BK170"/>
  <c r="N170"/>
  <c r="BE170" s="1"/>
  <c r="BI169"/>
  <c r="BH169"/>
  <c r="BG169"/>
  <c r="BF169"/>
  <c r="AA169"/>
  <c r="Y169"/>
  <c r="W169"/>
  <c r="BK169"/>
  <c r="N169"/>
  <c r="BE169" s="1"/>
  <c r="BI168"/>
  <c r="BH168"/>
  <c r="BG168"/>
  <c r="BF168"/>
  <c r="AA168"/>
  <c r="Y168"/>
  <c r="W168"/>
  <c r="BK168"/>
  <c r="N168"/>
  <c r="BE168" s="1"/>
  <c r="BI167"/>
  <c r="BH167"/>
  <c r="BG167"/>
  <c r="BF167"/>
  <c r="AA167"/>
  <c r="Y167"/>
  <c r="W167"/>
  <c r="BK167"/>
  <c r="N167"/>
  <c r="BE167" s="1"/>
  <c r="BI166"/>
  <c r="BH166"/>
  <c r="BG166"/>
  <c r="BF166"/>
  <c r="AA166"/>
  <c r="Y166"/>
  <c r="W166"/>
  <c r="BK166"/>
  <c r="N166"/>
  <c r="BE166" s="1"/>
  <c r="BI165"/>
  <c r="BH165"/>
  <c r="BG165"/>
  <c r="BF165"/>
  <c r="AA165"/>
  <c r="Y165"/>
  <c r="W165"/>
  <c r="BK165"/>
  <c r="N165"/>
  <c r="BE165" s="1"/>
  <c r="BI164"/>
  <c r="BH164"/>
  <c r="BG164"/>
  <c r="BF164"/>
  <c r="AA164"/>
  <c r="Y164"/>
  <c r="W164"/>
  <c r="BK164"/>
  <c r="N164"/>
  <c r="BE164" s="1"/>
  <c r="BI163"/>
  <c r="BH163"/>
  <c r="BG163"/>
  <c r="BF163"/>
  <c r="AA163"/>
  <c r="Y163"/>
  <c r="W163"/>
  <c r="BK163"/>
  <c r="N163"/>
  <c r="BE163" s="1"/>
  <c r="BI162"/>
  <c r="BH162"/>
  <c r="BG162"/>
  <c r="BF162"/>
  <c r="AA162"/>
  <c r="Y162"/>
  <c r="W162"/>
  <c r="BK162"/>
  <c r="N162"/>
  <c r="BE162" s="1"/>
  <c r="BI161"/>
  <c r="BH161"/>
  <c r="BG161"/>
  <c r="BF161"/>
  <c r="AA161"/>
  <c r="Y161"/>
  <c r="W161"/>
  <c r="BK161"/>
  <c r="N161"/>
  <c r="BE161" s="1"/>
  <c r="BI160"/>
  <c r="BH160"/>
  <c r="BG160"/>
  <c r="BF160"/>
  <c r="AA160"/>
  <c r="Y160"/>
  <c r="W160"/>
  <c r="BK160"/>
  <c r="N160"/>
  <c r="BE160" s="1"/>
  <c r="BI159"/>
  <c r="BH159"/>
  <c r="BG159"/>
  <c r="BF159"/>
  <c r="AA159"/>
  <c r="Y159"/>
  <c r="W159"/>
  <c r="BK159"/>
  <c r="N159"/>
  <c r="BE159" s="1"/>
  <c r="BI158"/>
  <c r="BH158"/>
  <c r="BG158"/>
  <c r="BF158"/>
  <c r="AA158"/>
  <c r="Y158"/>
  <c r="W158"/>
  <c r="BK158"/>
  <c r="N158"/>
  <c r="BE158" s="1"/>
  <c r="BI157"/>
  <c r="BH157"/>
  <c r="BG157"/>
  <c r="BF157"/>
  <c r="AA157"/>
  <c r="Y157"/>
  <c r="W157"/>
  <c r="BK157"/>
  <c r="N157"/>
  <c r="BE157" s="1"/>
  <c r="BI156"/>
  <c r="BH156"/>
  <c r="BG156"/>
  <c r="BF156"/>
  <c r="AA156"/>
  <c r="Y156"/>
  <c r="W156"/>
  <c r="W154" s="1"/>
  <c r="BK156"/>
  <c r="N156"/>
  <c r="BE156" s="1"/>
  <c r="BI155"/>
  <c r="BH155"/>
  <c r="BG155"/>
  <c r="BF155"/>
  <c r="AA155"/>
  <c r="Y155"/>
  <c r="Y154" s="1"/>
  <c r="W155"/>
  <c r="BK155"/>
  <c r="N155"/>
  <c r="BE155" s="1"/>
  <c r="BI153"/>
  <c r="BH153"/>
  <c r="BG153"/>
  <c r="BF153"/>
  <c r="AA153"/>
  <c r="AA152" s="1"/>
  <c r="Y153"/>
  <c r="Y152" s="1"/>
  <c r="W153"/>
  <c r="W152" s="1"/>
  <c r="BK153"/>
  <c r="BK152" s="1"/>
  <c r="N152" s="1"/>
  <c r="N95" s="1"/>
  <c r="N153"/>
  <c r="BE153" s="1"/>
  <c r="BI151"/>
  <c r="BH151"/>
  <c r="BG151"/>
  <c r="BF151"/>
  <c r="BE151"/>
  <c r="AA151"/>
  <c r="Y151"/>
  <c r="W151"/>
  <c r="BK151"/>
  <c r="N151"/>
  <c r="BI150"/>
  <c r="BH150"/>
  <c r="BG150"/>
  <c r="BF150"/>
  <c r="AA150"/>
  <c r="Y150"/>
  <c r="W150"/>
  <c r="BK150"/>
  <c r="N150"/>
  <c r="BE150" s="1"/>
  <c r="BI149"/>
  <c r="BH149"/>
  <c r="BG149"/>
  <c r="BF149"/>
  <c r="AA149"/>
  <c r="Y149"/>
  <c r="W149"/>
  <c r="BK149"/>
  <c r="N149"/>
  <c r="BE149" s="1"/>
  <c r="BI148"/>
  <c r="BH148"/>
  <c r="BG148"/>
  <c r="BF148"/>
  <c r="AA148"/>
  <c r="Y148"/>
  <c r="W148"/>
  <c r="BK148"/>
  <c r="N148"/>
  <c r="BE148" s="1"/>
  <c r="BI147"/>
  <c r="BH147"/>
  <c r="BG147"/>
  <c r="BF147"/>
  <c r="BE147"/>
  <c r="AA147"/>
  <c r="AA146" s="1"/>
  <c r="Y147"/>
  <c r="W147"/>
  <c r="BK147"/>
  <c r="BK146" s="1"/>
  <c r="N147"/>
  <c r="BI144"/>
  <c r="BH144"/>
  <c r="BG144"/>
  <c r="BF144"/>
  <c r="AA144"/>
  <c r="Y144"/>
  <c r="W144"/>
  <c r="BK144"/>
  <c r="N144"/>
  <c r="BE144" s="1"/>
  <c r="BI143"/>
  <c r="BH143"/>
  <c r="BG143"/>
  <c r="BF143"/>
  <c r="AA143"/>
  <c r="Y143"/>
  <c r="W143"/>
  <c r="BK143"/>
  <c r="N143"/>
  <c r="BE143" s="1"/>
  <c r="BI142"/>
  <c r="BH142"/>
  <c r="BG142"/>
  <c r="BF142"/>
  <c r="BE142"/>
  <c r="AA142"/>
  <c r="Y142"/>
  <c r="W142"/>
  <c r="W140" s="1"/>
  <c r="BK142"/>
  <c r="N142"/>
  <c r="BI141"/>
  <c r="BH141"/>
  <c r="BG141"/>
  <c r="BF141"/>
  <c r="AA141"/>
  <c r="Y141"/>
  <c r="Y140" s="1"/>
  <c r="W141"/>
  <c r="BK141"/>
  <c r="N141"/>
  <c r="BE141" s="1"/>
  <c r="BI139"/>
  <c r="BH139"/>
  <c r="BG139"/>
  <c r="BF139"/>
  <c r="AA139"/>
  <c r="Y139"/>
  <c r="W139"/>
  <c r="BK139"/>
  <c r="N139"/>
  <c r="BE139" s="1"/>
  <c r="BI138"/>
  <c r="BH138"/>
  <c r="BG138"/>
  <c r="BF138"/>
  <c r="AA138"/>
  <c r="Y138"/>
  <c r="W138"/>
  <c r="BK138"/>
  <c r="N138"/>
  <c r="BE138" s="1"/>
  <c r="BI137"/>
  <c r="BH137"/>
  <c r="BG137"/>
  <c r="BF137"/>
  <c r="AA137"/>
  <c r="Y137"/>
  <c r="W137"/>
  <c r="BK137"/>
  <c r="N137"/>
  <c r="BE137" s="1"/>
  <c r="BI136"/>
  <c r="BH136"/>
  <c r="BG136"/>
  <c r="BF136"/>
  <c r="AA136"/>
  <c r="Y136"/>
  <c r="W136"/>
  <c r="BK136"/>
  <c r="N136"/>
  <c r="BE136" s="1"/>
  <c r="BI134"/>
  <c r="BH134"/>
  <c r="BG134"/>
  <c r="BF134"/>
  <c r="AA134"/>
  <c r="Y134"/>
  <c r="W134"/>
  <c r="BK134"/>
  <c r="N134"/>
  <c r="BE134" s="1"/>
  <c r="BI133"/>
  <c r="BH133"/>
  <c r="BG133"/>
  <c r="BF133"/>
  <c r="BE133"/>
  <c r="AA133"/>
  <c r="Y133"/>
  <c r="W133"/>
  <c r="BK133"/>
  <c r="N133"/>
  <c r="BI132"/>
  <c r="BH132"/>
  <c r="BG132"/>
  <c r="BF132"/>
  <c r="AA132"/>
  <c r="Y132"/>
  <c r="W132"/>
  <c r="BK132"/>
  <c r="N132"/>
  <c r="BE132" s="1"/>
  <c r="BI131"/>
  <c r="BH131"/>
  <c r="BG131"/>
  <c r="BF131"/>
  <c r="AA131"/>
  <c r="Y131"/>
  <c r="W131"/>
  <c r="BK131"/>
  <c r="N131"/>
  <c r="BE131" s="1"/>
  <c r="BI130"/>
  <c r="BH130"/>
  <c r="BG130"/>
  <c r="BF130"/>
  <c r="AA130"/>
  <c r="Y130"/>
  <c r="W130"/>
  <c r="BK130"/>
  <c r="N130"/>
  <c r="BE130" s="1"/>
  <c r="BI129"/>
  <c r="BH129"/>
  <c r="BG129"/>
  <c r="BF129"/>
  <c r="AA129"/>
  <c r="Y129"/>
  <c r="W129"/>
  <c r="BK129"/>
  <c r="N129"/>
  <c r="BE129" s="1"/>
  <c r="BI128"/>
  <c r="BH128"/>
  <c r="BG128"/>
  <c r="BF128"/>
  <c r="AA128"/>
  <c r="Y128"/>
  <c r="W128"/>
  <c r="BK128"/>
  <c r="N128"/>
  <c r="BE128" s="1"/>
  <c r="BI127"/>
  <c r="BH127"/>
  <c r="BG127"/>
  <c r="BF127"/>
  <c r="AA127"/>
  <c r="Y127"/>
  <c r="W127"/>
  <c r="BK127"/>
  <c r="N127"/>
  <c r="BE127" s="1"/>
  <c r="BI126"/>
  <c r="BH126"/>
  <c r="BG126"/>
  <c r="BF126"/>
  <c r="AA126"/>
  <c r="Y126"/>
  <c r="W126"/>
  <c r="BK126"/>
  <c r="N126"/>
  <c r="BE126" s="1"/>
  <c r="BI125"/>
  <c r="BH125"/>
  <c r="BG125"/>
  <c r="BF125"/>
  <c r="BE125"/>
  <c r="AA125"/>
  <c r="Y125"/>
  <c r="W125"/>
  <c r="BK125"/>
  <c r="N125"/>
  <c r="BI124"/>
  <c r="BH124"/>
  <c r="H35" s="1"/>
  <c r="BC88" i="1" s="1"/>
  <c r="BG124" i="2"/>
  <c r="BF124"/>
  <c r="AA124"/>
  <c r="Y124"/>
  <c r="Y123" s="1"/>
  <c r="W124"/>
  <c r="BK124"/>
  <c r="N124"/>
  <c r="M117"/>
  <c r="F115"/>
  <c r="F113"/>
  <c r="M28"/>
  <c r="AS88" i="1" s="1"/>
  <c r="AS87" s="1"/>
  <c r="F81" i="2"/>
  <c r="F79"/>
  <c r="O21"/>
  <c r="E21"/>
  <c r="M84" s="1"/>
  <c r="O20"/>
  <c r="O18"/>
  <c r="E18"/>
  <c r="M83" s="1"/>
  <c r="O17"/>
  <c r="O15"/>
  <c r="E15"/>
  <c r="F118" s="1"/>
  <c r="O14"/>
  <c r="O12"/>
  <c r="E12"/>
  <c r="F117" s="1"/>
  <c r="O11"/>
  <c r="F6"/>
  <c r="F112" s="1"/>
  <c r="AK27" i="1"/>
  <c r="AM83"/>
  <c r="L83"/>
  <c r="AM82"/>
  <c r="L82"/>
  <c r="AM80"/>
  <c r="L80"/>
  <c r="L78"/>
  <c r="L77"/>
  <c r="BE124" i="2" l="1"/>
  <c r="AL97" i="1"/>
  <c r="AN97" s="1"/>
  <c r="F84" i="2"/>
  <c r="Y128" i="3"/>
  <c r="Y115" s="1"/>
  <c r="Y114" s="1"/>
  <c r="Y135" i="2"/>
  <c r="M33" i="3"/>
  <c r="AW89" i="1" s="1"/>
  <c r="H35" i="3"/>
  <c r="BC89" i="1" s="1"/>
  <c r="BC87" s="1"/>
  <c r="H33" i="2"/>
  <c r="BA88" i="1" s="1"/>
  <c r="F83" i="2"/>
  <c r="AA123"/>
  <c r="AA140"/>
  <c r="W146"/>
  <c r="AA154"/>
  <c r="AA179"/>
  <c r="AA187"/>
  <c r="Y196"/>
  <c r="W196"/>
  <c r="AA200"/>
  <c r="F83" i="3"/>
  <c r="AA116"/>
  <c r="BK116"/>
  <c r="W128"/>
  <c r="AA128"/>
  <c r="F78" i="2"/>
  <c r="BK123"/>
  <c r="BK135"/>
  <c r="N135" s="1"/>
  <c r="N91" s="1"/>
  <c r="AA135"/>
  <c r="Y146"/>
  <c r="BK154"/>
  <c r="N154" s="1"/>
  <c r="N96" s="1"/>
  <c r="AA196"/>
  <c r="BK123" i="3"/>
  <c r="N123" s="1"/>
  <c r="N91" s="1"/>
  <c r="H36"/>
  <c r="BD89" i="1" s="1"/>
  <c r="W135" i="2"/>
  <c r="H36"/>
  <c r="BD88" i="1" s="1"/>
  <c r="W179" i="2"/>
  <c r="AA123" i="3"/>
  <c r="Y123"/>
  <c r="N146" i="2"/>
  <c r="N94" s="1"/>
  <c r="H32"/>
  <c r="AZ88" i="1" s="1"/>
  <c r="M32" i="2"/>
  <c r="AV88" i="1" s="1"/>
  <c r="N116" i="3"/>
  <c r="N90" s="1"/>
  <c r="AA145" i="2"/>
  <c r="N123"/>
  <c r="N90" s="1"/>
  <c r="Y145"/>
  <c r="Y122"/>
  <c r="M32" i="3"/>
  <c r="AV89" i="1" s="1"/>
  <c r="AT89" s="1"/>
  <c r="H32" i="3"/>
  <c r="AZ89" i="1" s="1"/>
  <c r="W123" i="3"/>
  <c r="M118" i="2"/>
  <c r="W123"/>
  <c r="BK140"/>
  <c r="N140" s="1"/>
  <c r="N92" s="1"/>
  <c r="W187"/>
  <c r="W145" s="1"/>
  <c r="M33"/>
  <c r="AW88" i="1" s="1"/>
  <c r="F78" i="3"/>
  <c r="M83"/>
  <c r="H33"/>
  <c r="BA89" i="1" s="1"/>
  <c r="M108" i="3"/>
  <c r="M115" i="2"/>
  <c r="H34"/>
  <c r="BB88" i="1" s="1"/>
  <c r="BK200" i="2"/>
  <c r="N200" s="1"/>
  <c r="N100" s="1"/>
  <c r="M84" i="3"/>
  <c r="M111"/>
  <c r="F84"/>
  <c r="H34"/>
  <c r="BB89" i="1" s="1"/>
  <c r="W115" i="3" l="1"/>
  <c r="W114" s="1"/>
  <c r="AU89" i="1" s="1"/>
  <c r="W122" i="2"/>
  <c r="BB87" i="1"/>
  <c r="W33" s="1"/>
  <c r="AY87"/>
  <c r="W34"/>
  <c r="BA87"/>
  <c r="W32" s="1"/>
  <c r="AA115" i="3"/>
  <c r="AA114" s="1"/>
  <c r="AZ87" i="1"/>
  <c r="W31" s="1"/>
  <c r="BD87"/>
  <c r="W35" s="1"/>
  <c r="AA122" i="2"/>
  <c r="AA121" s="1"/>
  <c r="BK115" i="3"/>
  <c r="N115" s="1"/>
  <c r="N89" s="1"/>
  <c r="BK122" i="2"/>
  <c r="W121"/>
  <c r="AU88" i="1" s="1"/>
  <c r="AU87" s="1"/>
  <c r="Y121" i="2"/>
  <c r="AT88" i="1"/>
  <c r="BK145" i="2"/>
  <c r="N145" s="1"/>
  <c r="N93" s="1"/>
  <c r="BK114" i="3" l="1"/>
  <c r="N114" s="1"/>
  <c r="N88" s="1"/>
  <c r="L97" s="1"/>
  <c r="AV87" i="1"/>
  <c r="AK31" s="1"/>
  <c r="AX87"/>
  <c r="AW87"/>
  <c r="AK32" s="1"/>
  <c r="BK121" i="2"/>
  <c r="N121" s="1"/>
  <c r="N88" s="1"/>
  <c r="N122"/>
  <c r="N89" s="1"/>
  <c r="M27" i="3" l="1"/>
  <c r="M30" s="1"/>
  <c r="AG89" i="1" s="1"/>
  <c r="AN89" s="1"/>
  <c r="AT87"/>
  <c r="M27" i="2"/>
  <c r="M30" s="1"/>
  <c r="L104"/>
  <c r="L38" i="3" l="1"/>
  <c r="L38" i="2"/>
  <c r="AG88" i="1"/>
  <c r="AG87" l="1"/>
  <c r="AN88"/>
  <c r="AK26" l="1"/>
  <c r="AK29" s="1"/>
  <c r="AK37" s="1"/>
  <c r="AN87"/>
  <c r="AN93" s="1"/>
  <c r="AN100" s="1"/>
  <c r="AG93"/>
  <c r="AL100" s="1"/>
</calcChain>
</file>

<file path=xl/sharedStrings.xml><?xml version="1.0" encoding="utf-8"?>
<sst xmlns="http://schemas.openxmlformats.org/spreadsheetml/2006/main" count="1639" uniqueCount="467">
  <si>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</si>
  <si>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</si>
  <si>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</si>
  <si>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</si>
  <si>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</si>
  <si>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</si>
  <si>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</si>
  <si>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</si>
  <si>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</si>
  <si>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</si>
  <si>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</si>
  <si>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</si>
  <si>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</si>
  <si>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</si>
  <si>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</si>
  <si>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</si>
  <si>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069</t>
  </si>
  <si>
    <t>Stavba:</t>
  </si>
  <si>
    <t>Včelín Liboc</t>
  </si>
  <si>
    <t>JKSO:</t>
  </si>
  <si>
    <t>CC-CZ:</t>
  </si>
  <si>
    <t>Místo:</t>
  </si>
  <si>
    <t xml:space="preserve"> </t>
  </si>
  <si>
    <t>Datum:</t>
  </si>
  <si>
    <t>Objednatel:</t>
  </si>
  <si>
    <t>IČ:</t>
  </si>
  <si>
    <t>DIČ:</t>
  </si>
  <si>
    <t>Zhotovitel: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</si>
  <si>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</si>
  <si>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</si>
  <si>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</si>
  <si>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</si>
  <si>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</si>
  <si>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</si>
  <si>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</si>
  <si>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</si>
  <si>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</si>
  <si>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</si>
  <si>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</si>
  <si>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</si>
  <si>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</si>
  <si>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</si>
  <si>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</si>
  <si>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</si>
  <si>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</si>
  <si>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</si>
  <si>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</si>
  <si>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</si>
  <si>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</si>
  <si>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</si>
  <si>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</si>
  <si>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</si>
  <si>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</si>
  <si>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</si>
  <si>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</si>
  <si>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</si>
  <si>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</si>
  <si>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</si>
  <si>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</si>
  <si>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</si>
  <si>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</si>
  <si>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</si>
  <si>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</si>
  <si>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</si>
  <si>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</si>
  <si>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</si>
  <si>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</si>
  <si>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</si>
  <si>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</si>
  <si>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</si>
  <si>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</si>
  <si>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</si>
  <si>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</si>
  <si>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</si>
  <si>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{3550e39d-a408-488a-9292-07218753a049}</t>
  </si>
  <si>
    <t>{00000000-0000-0000-0000-000000000000}</t>
  </si>
  <si>
    <t>/</t>
  </si>
  <si>
    <t>01</t>
  </si>
  <si>
    <t>Vlastní objekt</t>
  </si>
  <si>
    <t>1</t>
  </si>
  <si>
    <t>{5cecdc53-152f-4f58-81a0-0f7acdeb7124}</t>
  </si>
  <si>
    <t>02</t>
  </si>
  <si>
    <t>VRN</t>
  </si>
  <si>
    <t>{dd5537d4-f564-4639-bad3-962009ac5f0c}</t>
  </si>
  <si>
    <t>2) Ostatní náklady ze souhrnného listu</t>
  </si>
  <si>
    <t>Procent. zadání_x000D_
[% nákladů rozpočtu]</t>
  </si>
  <si>
    <t>Zařazení nákladů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</si>
  <si>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</si>
  <si>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</si>
  <si>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</si>
  <si>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</si>
  <si>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</si>
  <si>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</si>
  <si>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</si>
  <si>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</si>
  <si>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Objekt:</t>
  </si>
  <si>
    <t>01 - Vlastní objekt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</si>
  <si>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</si>
  <si>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</si>
  <si>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</si>
  <si>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</si>
  <si>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</si>
  <si>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</si>
  <si>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</si>
  <si>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</si>
  <si>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</si>
  <si>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2 - Zakládání</t>
  </si>
  <si>
    <t xml:space="preserve">    9 - Ostatní konstrukce a práce, bourání</t>
  </si>
  <si>
    <t>PSV - Práce a dodávky PSV</t>
  </si>
  <si>
    <t xml:space="preserve">    711 - Izolace proti vodě, vlhkosti a plynům</t>
  </si>
  <si>
    <t xml:space="preserve">    741 - Elektroinstalace - silnoproud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</si>
  <si>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</si>
  <si>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</si>
  <si>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</si>
  <si>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</si>
  <si>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783 - Dokončovací práce - nátěry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</si>
  <si>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</si>
  <si>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</si>
  <si>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</si>
  <si>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</si>
  <si>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</si>
  <si>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</si>
  <si>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</si>
  <si>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</si>
  <si>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</si>
  <si>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</si>
  <si>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</si>
  <si>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</si>
  <si>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</si>
  <si>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</si>
  <si>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</si>
  <si>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</si>
  <si>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</si>
  <si>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121112111</t>
  </si>
  <si>
    <t>Sejmutí ornice tl vrstvy do 150 mm ručně s vodorovným přemístěním do 50 m</t>
  </si>
  <si>
    <t>m3</t>
  </si>
  <si>
    <t>4</t>
  </si>
  <si>
    <t>-1116825506</t>
  </si>
  <si>
    <t>131303101</t>
  </si>
  <si>
    <t>Hloubení jam ručním nebo pneum nářadím v soudržných horninách tř. 4</t>
  </si>
  <si>
    <t>-690227621</t>
  </si>
  <si>
    <t>3</t>
  </si>
  <si>
    <t>131303109</t>
  </si>
  <si>
    <t>Příplatek za lepivost u hloubení jam ručním nebo pneum nářadím v hornině tř. 4</t>
  </si>
  <si>
    <t>-1868875872</t>
  </si>
  <si>
    <t>162201211</t>
  </si>
  <si>
    <t>Vodorovné přemístění výkopku z horniny tř. 1 až 4 stavebním kolečkem do 10 m</t>
  </si>
  <si>
    <t>-816435374</t>
  </si>
  <si>
    <t>5</t>
  </si>
  <si>
    <t>171201201</t>
  </si>
  <si>
    <t>Uložení sypaniny na hromadu</t>
  </si>
  <si>
    <t>33019079</t>
  </si>
  <si>
    <t>6</t>
  </si>
  <si>
    <t>181111111</t>
  </si>
  <si>
    <t>Plošná úprava terénu do 500 m2 zemina tř 1 až 4 nerovnosti do 100 mm v rovinně a svahu do 1:5</t>
  </si>
  <si>
    <t>m2</t>
  </si>
  <si>
    <t>1791130986</t>
  </si>
  <si>
    <t>7</t>
  </si>
  <si>
    <t>181951104</t>
  </si>
  <si>
    <t>Úprava pláně v hornině tř. 5 až 7 se zhutněním</t>
  </si>
  <si>
    <t>876781786</t>
  </si>
  <si>
    <t>8</t>
  </si>
  <si>
    <t>184911151</t>
  </si>
  <si>
    <t>Mulčování záhonů kačírkem tl. vrstvy do 0,05 m v rovině a svahu do 1:5</t>
  </si>
  <si>
    <t>121745052</t>
  </si>
  <si>
    <t>9</t>
  </si>
  <si>
    <t>M</t>
  </si>
  <si>
    <t>583374010</t>
  </si>
  <si>
    <t>kamenivo dekorační (kačírek) frakce 8/16</t>
  </si>
  <si>
    <t>t</t>
  </si>
  <si>
    <t>1750228080</t>
  </si>
  <si>
    <t>10</t>
  </si>
  <si>
    <t>184911311</t>
  </si>
  <si>
    <t>Položení mulčovací textilie v rovině a svahu do 1:5</t>
  </si>
  <si>
    <t>-192845684</t>
  </si>
  <si>
    <t>11</t>
  </si>
  <si>
    <t>693112150</t>
  </si>
  <si>
    <t>textilie mulčovací</t>
  </si>
  <si>
    <t>-1285104154</t>
  </si>
  <si>
    <t>12</t>
  </si>
  <si>
    <t>271572211</t>
  </si>
  <si>
    <t>Podsyp pod základové konstrukce se zhutněním z netříděného štěrkopísku</t>
  </si>
  <si>
    <t>1240400113</t>
  </si>
  <si>
    <t>13</t>
  </si>
  <si>
    <t>275313711</t>
  </si>
  <si>
    <t>Základové patky z betonu tř. C 20/25</t>
  </si>
  <si>
    <t>-1298142513</t>
  </si>
  <si>
    <t>14</t>
  </si>
  <si>
    <t>275351215</t>
  </si>
  <si>
    <t>Zřízení bednění stěn základových patek</t>
  </si>
  <si>
    <t>2128382556</t>
  </si>
  <si>
    <t>275351216</t>
  </si>
  <si>
    <t>Odstranění bednění stěn základových patek</t>
  </si>
  <si>
    <t>440091459</t>
  </si>
  <si>
    <t>16</t>
  </si>
  <si>
    <t>941211111</t>
  </si>
  <si>
    <t>Montáž lešení řadového rámového lehkého zatížení do 200 kg/m2 š do 0,9 m v do 10 m</t>
  </si>
  <si>
    <t>516644276</t>
  </si>
  <si>
    <t>17</t>
  </si>
  <si>
    <t>941211211</t>
  </si>
  <si>
    <t>Příplatek k lešení řadovému rámovému lehkému š 0,9 m v do 25 m za první a ZKD den použití 30 dní</t>
  </si>
  <si>
    <t>-12756973</t>
  </si>
  <si>
    <t>18</t>
  </si>
  <si>
    <t>941211811</t>
  </si>
  <si>
    <t>Demontáž lešení řadového rámového lehkého zatížení do 200 kg/m2 š do 0,9 m v do 10 m</t>
  </si>
  <si>
    <t>-1111767537</t>
  </si>
  <si>
    <t>19</t>
  </si>
  <si>
    <t>949101111</t>
  </si>
  <si>
    <t>Lešení pomocné pro objekty pozemních staveb s lešeňovou podlahou v do 1,9 m zatížení do 150 kg/m2</t>
  </si>
  <si>
    <t>-1966038292</t>
  </si>
  <si>
    <t>20</t>
  </si>
  <si>
    <t>711111001</t>
  </si>
  <si>
    <t>Provedení izolace proti zemní vlhkosti vodorovné za studena nátěrem penetračním</t>
  </si>
  <si>
    <t>1272422380</t>
  </si>
  <si>
    <t>111631500</t>
  </si>
  <si>
    <t>lak asfaltový ALP/9 (MJ t) bal 9 kg</t>
  </si>
  <si>
    <t>32</t>
  </si>
  <si>
    <t>-1143004731</t>
  </si>
  <si>
    <t>22</t>
  </si>
  <si>
    <t>711141559</t>
  </si>
  <si>
    <t>Provedení izolace proti zemní vlhkosti pásy přitavením vodorovné NAIP</t>
  </si>
  <si>
    <t>1523580143</t>
  </si>
  <si>
    <t>23</t>
  </si>
  <si>
    <t>628321340</t>
  </si>
  <si>
    <t>pás těžký asfaltovaný BITAGIT 40 MINERÁL (V60S40)</t>
  </si>
  <si>
    <t>-483125264</t>
  </si>
  <si>
    <t>24</t>
  </si>
  <si>
    <t>998711201</t>
  </si>
  <si>
    <t>Přesun hmot procentní pro izolace proti vodě, vlhkosti a plynům v objektech v do 6 m</t>
  </si>
  <si>
    <t>%</t>
  </si>
  <si>
    <t>-1468537360</t>
  </si>
  <si>
    <t>25</t>
  </si>
  <si>
    <t>741-01</t>
  </si>
  <si>
    <t>Hromosvod včetně uzemnění</t>
  </si>
  <si>
    <t>kpl</t>
  </si>
  <si>
    <t>-902348844</t>
  </si>
  <si>
    <t>26</t>
  </si>
  <si>
    <t>762081410</t>
  </si>
  <si>
    <t xml:space="preserve">Vícestranné hoblování hraněného řeziva </t>
  </si>
  <si>
    <t>1615243035</t>
  </si>
  <si>
    <t>27</t>
  </si>
  <si>
    <t>762083122</t>
  </si>
  <si>
    <t>Impregnace řeziva proti dřevokaznému hmyzu, houbám a plísním máčením třída ohrožení 3 a 4</t>
  </si>
  <si>
    <t>-1470358262</t>
  </si>
  <si>
    <t>28</t>
  </si>
  <si>
    <t>762085103</t>
  </si>
  <si>
    <t>Montáž kotevních želez, příložek, patek nebo táhel</t>
  </si>
  <si>
    <t>kus</t>
  </si>
  <si>
    <t>1900972647</t>
  </si>
  <si>
    <t>29</t>
  </si>
  <si>
    <t>548251510</t>
  </si>
  <si>
    <t>kování tesařské úhelník 90° typ2 80x100x65x3,0 mm</t>
  </si>
  <si>
    <t>-927506056</t>
  </si>
  <si>
    <t>30</t>
  </si>
  <si>
    <t>548254480</t>
  </si>
  <si>
    <t>kování tesařské styčníková deska s hroty 126x252x1,5 mm</t>
  </si>
  <si>
    <t>-159537516</t>
  </si>
  <si>
    <t>31</t>
  </si>
  <si>
    <t>762112110</t>
  </si>
  <si>
    <t>Montáž tesařských stěn na hladko z hraněného řeziva průřezové plochy do 120 cm2 - specifikace viz. dole</t>
  </si>
  <si>
    <t>m</t>
  </si>
  <si>
    <t>-810824331</t>
  </si>
  <si>
    <t>762211121R</t>
  </si>
  <si>
    <t>Dodávka a montáž schodiště přímočarého z fošen a trámků s podestou vč. nátěru</t>
  </si>
  <si>
    <t>-2144730497</t>
  </si>
  <si>
    <t>33</t>
  </si>
  <si>
    <t>762222142R</t>
  </si>
  <si>
    <t>Dodávka a montáž zábradlí dřevěného z trámků schodišťového včetně nátěru</t>
  </si>
  <si>
    <t>-1105743412</t>
  </si>
  <si>
    <t>34</t>
  </si>
  <si>
    <t>762333131</t>
  </si>
  <si>
    <t>Montáž vázaných kcí krovů nepravidelných z hraněného řeziva průřezové plochy do 120 cm2 - specifikace viz. dole</t>
  </si>
  <si>
    <t>23491187</t>
  </si>
  <si>
    <t>35</t>
  </si>
  <si>
    <t>762341260</t>
  </si>
  <si>
    <t>Montáž bednění stěn a střech rovných a šikmých sklonu do 60° z palubek</t>
  </si>
  <si>
    <t>-555148031</t>
  </si>
  <si>
    <t>36</t>
  </si>
  <si>
    <t>611911550</t>
  </si>
  <si>
    <t>palubky obkladové SM profil klasický 19 x 116 mm A/B</t>
  </si>
  <si>
    <t>-352717716</t>
  </si>
  <si>
    <t>37</t>
  </si>
  <si>
    <t>762342441</t>
  </si>
  <si>
    <t>Montáž lišt trojúhelníkových nebo rohových - ve stěnách, u podlah...</t>
  </si>
  <si>
    <t>64196465</t>
  </si>
  <si>
    <t>38</t>
  </si>
  <si>
    <t>283421401R</t>
  </si>
  <si>
    <t>lišty dřevěná rohová nebo tojúhelníková dl.2,5m</t>
  </si>
  <si>
    <t>75314668</t>
  </si>
  <si>
    <t>39</t>
  </si>
  <si>
    <t>762351111R</t>
  </si>
  <si>
    <t>Dodávka a montáž kupole</t>
  </si>
  <si>
    <t>225278413</t>
  </si>
  <si>
    <t>40</t>
  </si>
  <si>
    <t>762395000</t>
  </si>
  <si>
    <t>Spojovací prostředky pro montáž krovu, bednění, laťování, světlíky, klíny</t>
  </si>
  <si>
    <t>-985673806</t>
  </si>
  <si>
    <t>41</t>
  </si>
  <si>
    <t>762511246</t>
  </si>
  <si>
    <t>Podlahové kce podkladové z desek OSB tl 22 mm na sraz šroubovaných</t>
  </si>
  <si>
    <t>-1748111149</t>
  </si>
  <si>
    <t>42</t>
  </si>
  <si>
    <t>762525104</t>
  </si>
  <si>
    <t>Položení podlahy z palubek</t>
  </si>
  <si>
    <t>-1009796041</t>
  </si>
  <si>
    <t>43</t>
  </si>
  <si>
    <t>611899900</t>
  </si>
  <si>
    <t>palubky podlahové smrk 28 x 146 mm A/B</t>
  </si>
  <si>
    <t>822139122</t>
  </si>
  <si>
    <t>44</t>
  </si>
  <si>
    <t>762526110</t>
  </si>
  <si>
    <t>Položení polštáře pod podlahy při osové vzdálenosti 65 cm - specifikace viz. dole</t>
  </si>
  <si>
    <t>-414023603</t>
  </si>
  <si>
    <t>45</t>
  </si>
  <si>
    <t>762595001</t>
  </si>
  <si>
    <t>Spojovací prostředky pro položení dřevěných podlah a zakrytí kanálů</t>
  </si>
  <si>
    <t>1703914873</t>
  </si>
  <si>
    <t>46</t>
  </si>
  <si>
    <t>762822110</t>
  </si>
  <si>
    <t>Montáž podlahových trámů z hraněného řeziva průřezové plochy do 144 cm2 s výměnami - specifikace viz. dole</t>
  </si>
  <si>
    <t>1687368599</t>
  </si>
  <si>
    <t>47</t>
  </si>
  <si>
    <t>605121210</t>
  </si>
  <si>
    <t>řezivo jehličnaté hranol jakost I-II délka 4 - 5 m</t>
  </si>
  <si>
    <t>250165873</t>
  </si>
  <si>
    <t>48</t>
  </si>
  <si>
    <t>762112111R</t>
  </si>
  <si>
    <t>Příplatek za sušení dřeva</t>
  </si>
  <si>
    <t>1913020345</t>
  </si>
  <si>
    <t>49</t>
  </si>
  <si>
    <t>998762201</t>
  </si>
  <si>
    <t>Přesun hmot procentní pro kce tesařské v objektech v do 6 m</t>
  </si>
  <si>
    <t>112623029</t>
  </si>
  <si>
    <t>50</t>
  </si>
  <si>
    <t>764212663</t>
  </si>
  <si>
    <t>Oplechování rovné okapové hrany z Pz s povrchovou úpravou rš 250 mm</t>
  </si>
  <si>
    <t>-1012333670</t>
  </si>
  <si>
    <t>51</t>
  </si>
  <si>
    <t>764216600</t>
  </si>
  <si>
    <t>Oplechování rovných parapetů mechanicky kotvené z Pz s povrchovou úpravou rš 100 mm</t>
  </si>
  <si>
    <t>297478048</t>
  </si>
  <si>
    <t>52</t>
  </si>
  <si>
    <t>764511601</t>
  </si>
  <si>
    <t>Žlab podokapní půlkruhový z Pz s povrchovou úpravou rš 250 mm</t>
  </si>
  <si>
    <t>1285625619</t>
  </si>
  <si>
    <t>53</t>
  </si>
  <si>
    <t>764511621</t>
  </si>
  <si>
    <t>Roh nebo kout půlkruhového podokapního žlabu z Pz s povrchovou úpravou rš 250 mm</t>
  </si>
  <si>
    <t>-724190722</t>
  </si>
  <si>
    <t>54</t>
  </si>
  <si>
    <t>764511641</t>
  </si>
  <si>
    <t>Kotlík oválný (trychtýřový) pro podokapní žlaby z Pz s povrchovou úpravou 250/87 mm</t>
  </si>
  <si>
    <t>1323276449</t>
  </si>
  <si>
    <t>55</t>
  </si>
  <si>
    <t>764518621</t>
  </si>
  <si>
    <t>Svody kruhové včetně objímek, kolen, odskoků z Pz s povrchovou úpravou průměru 87 mm</t>
  </si>
  <si>
    <t>-87390283</t>
  </si>
  <si>
    <t>56</t>
  </si>
  <si>
    <t>998764201</t>
  </si>
  <si>
    <t>Přesun hmot procentní pro konstrukce klempířské v objektech v do 6 m</t>
  </si>
  <si>
    <t>1064095935</t>
  </si>
  <si>
    <t>57</t>
  </si>
  <si>
    <t>765151002</t>
  </si>
  <si>
    <t>Montáž krytiny bitumenové ze šindelů na bednění sklonu přes 20° do 30°</t>
  </si>
  <si>
    <t>1968038917</t>
  </si>
  <si>
    <t>58</t>
  </si>
  <si>
    <t>765151021</t>
  </si>
  <si>
    <t>Montáž krytiny bitumenové okapová hrana ze šindelů</t>
  </si>
  <si>
    <t>-978137145</t>
  </si>
  <si>
    <t>59</t>
  </si>
  <si>
    <t>765151031</t>
  </si>
  <si>
    <t xml:space="preserve">Montáž krytiny bitumenové  nároží </t>
  </si>
  <si>
    <t>313686745</t>
  </si>
  <si>
    <t>60</t>
  </si>
  <si>
    <t>628662610</t>
  </si>
  <si>
    <t>šindel asfaltový VEDAG  Standard</t>
  </si>
  <si>
    <t>269060884</t>
  </si>
  <si>
    <t>61</t>
  </si>
  <si>
    <t>628662710</t>
  </si>
  <si>
    <t>lepidlo šindelové VEDAFORM® bal. 5 kg</t>
  </si>
  <si>
    <t>kg</t>
  </si>
  <si>
    <t>326997560</t>
  </si>
  <si>
    <t>62</t>
  </si>
  <si>
    <t>765193001</t>
  </si>
  <si>
    <t>Montáž podkladního pásu</t>
  </si>
  <si>
    <t>-1146751427</t>
  </si>
  <si>
    <t>63</t>
  </si>
  <si>
    <t>628663800</t>
  </si>
  <si>
    <t>Podkladní pás</t>
  </si>
  <si>
    <t>-1199823054</t>
  </si>
  <si>
    <t>64</t>
  </si>
  <si>
    <t>998765201</t>
  </si>
  <si>
    <t>Přesun hmot procentní pro krytiny skládané v objektech v do 6 m</t>
  </si>
  <si>
    <t>-2027546460</t>
  </si>
  <si>
    <t>65</t>
  </si>
  <si>
    <t>766621004R</t>
  </si>
  <si>
    <t>Dodávka a montáž okna drevěného, výklopného, zaskleného dvojsklem vel.1800x600mm</t>
  </si>
  <si>
    <t>ks</t>
  </si>
  <si>
    <t>1706342431</t>
  </si>
  <si>
    <t>66</t>
  </si>
  <si>
    <t>766660003R</t>
  </si>
  <si>
    <t>Dodávka  a montáž dveří z masivu včetně rámu, povrchové úpravy a kování</t>
  </si>
  <si>
    <t>1488259134</t>
  </si>
  <si>
    <t>67</t>
  </si>
  <si>
    <t>998766201</t>
  </si>
  <si>
    <t>Přesun hmot procentní pro konstrukce truhlářské v objektech v do 6 m</t>
  </si>
  <si>
    <t>1234671315</t>
  </si>
  <si>
    <t>68</t>
  </si>
  <si>
    <t>783201401</t>
  </si>
  <si>
    <t>Ometení tesařských konstrukcí před provedením nátěru</t>
  </si>
  <si>
    <t>-232888943</t>
  </si>
  <si>
    <t>69</t>
  </si>
  <si>
    <t>783218111</t>
  </si>
  <si>
    <t>Lazurovací dvojnásobný syntetický nátěr tesařských konstrukcí - trámy a palubky</t>
  </si>
  <si>
    <t>1152737157</t>
  </si>
  <si>
    <t>70</t>
  </si>
  <si>
    <t>783218211</t>
  </si>
  <si>
    <t>Lakovací dvojnásobný syntetický nátěr s mezibroušením tesařských konstrukcí - podlaha</t>
  </si>
  <si>
    <t>-1616235378</t>
  </si>
  <si>
    <t>02 -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</si>
  <si>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</si>
  <si>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</si>
  <si>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</si>
  <si>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</si>
  <si>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VRN8 - Přesun stavebních kapacit</t>
  </si>
  <si>
    <t>011503000</t>
  </si>
  <si>
    <t>Vytýčení inženýrských sítí před zahájením prací</t>
  </si>
  <si>
    <t>1024</t>
  </si>
  <si>
    <t>421937989</t>
  </si>
  <si>
    <t>012103000</t>
  </si>
  <si>
    <t>Geodetické práce před výstavbou</t>
  </si>
  <si>
    <t>-1392432823</t>
  </si>
  <si>
    <t>012303000</t>
  </si>
  <si>
    <t>Geodetické práce po výstavbě</t>
  </si>
  <si>
    <t>1722291421</t>
  </si>
  <si>
    <t>012403000</t>
  </si>
  <si>
    <t>Kartografické práce</t>
  </si>
  <si>
    <t>-269125775</t>
  </si>
  <si>
    <t>013244000</t>
  </si>
  <si>
    <t>Dokumentace pro provádění stavby</t>
  </si>
  <si>
    <t>-1916361301</t>
  </si>
  <si>
    <t>013254000</t>
  </si>
  <si>
    <t>Dokumentace skutečného provedení stavby v el. podobě</t>
  </si>
  <si>
    <t>-1296334266</t>
  </si>
  <si>
    <t>032103000</t>
  </si>
  <si>
    <t>Náklady na stavební buňku</t>
  </si>
  <si>
    <t>833368143</t>
  </si>
  <si>
    <t>032903000</t>
  </si>
  <si>
    <t>Náklady na provoz a údržbu mobilního WC</t>
  </si>
  <si>
    <t>1188065477</t>
  </si>
  <si>
    <t>034203000</t>
  </si>
  <si>
    <t>Oplocení staveniště</t>
  </si>
  <si>
    <t>-144904395</t>
  </si>
  <si>
    <t>034503000</t>
  </si>
  <si>
    <t>Informační tabule na staveništi</t>
  </si>
  <si>
    <t>-2081514884</t>
  </si>
  <si>
    <t>042503000</t>
  </si>
  <si>
    <t>Plán BOZP na staveništi</t>
  </si>
  <si>
    <t>-29478548</t>
  </si>
  <si>
    <t>045303000</t>
  </si>
  <si>
    <t>Koordinační činnost</t>
  </si>
  <si>
    <t>357220214</t>
  </si>
  <si>
    <t>081103000</t>
  </si>
  <si>
    <t>Denní doprava pracovníků na pracoviště</t>
  </si>
  <si>
    <t>940382711</t>
  </si>
  <si>
    <t>Cena za provedené práce na dotaci</t>
  </si>
  <si>
    <t>Cena za provedené práce svépomocí</t>
  </si>
</sst>
</file>

<file path=xl/styles.xml><?xml version="1.0" encoding="utf-8"?>
<styleSheet xmlns="http://schemas.openxmlformats.org/spreadsheetml/2006/main">
  <numFmts count="5">
    <numFmt numFmtId="164" formatCode="#,##0.00%"/>
    <numFmt numFmtId="165" formatCode="dd\.mm\.yyyy"/>
    <numFmt numFmtId="166" formatCode="#,##0.00000"/>
    <numFmt numFmtId="167" formatCode="#,##0.000"/>
    <numFmt numFmtId="168" formatCode="#,##0.00\ &quot;Kč&quot;"/>
  </numFmts>
  <fonts count="40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2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rgb="FFFF0000"/>
      <name val="Trebuchet MS"/>
      <family val="2"/>
      <charset val="238"/>
    </font>
    <font>
      <sz val="8"/>
      <color rgb="FFFF0000"/>
      <name val="Trebuchet MS"/>
      <family val="2"/>
      <charset val="238"/>
    </font>
    <font>
      <sz val="12"/>
      <color rgb="FFFF0000"/>
      <name val="Trebuchet MS"/>
      <family val="2"/>
      <charset val="238"/>
    </font>
    <font>
      <sz val="1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5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Alignment="1">
      <alignment horizontal="left" vertical="center"/>
    </xf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7" fillId="0" borderId="16" xfId="0" applyNumberFormat="1" applyFont="1" applyBorder="1" applyAlignment="1">
      <alignment vertical="center"/>
    </xf>
    <xf numFmtId="4" fontId="27" fillId="0" borderId="17" xfId="0" applyNumberFormat="1" applyFont="1" applyBorder="1" applyAlignment="1">
      <alignment vertical="center"/>
    </xf>
    <xf numFmtId="166" fontId="27" fillId="0" borderId="17" xfId="0" applyNumberFormat="1" applyFont="1" applyBorder="1" applyAlignment="1">
      <alignment vertical="center"/>
    </xf>
    <xf numFmtId="4" fontId="27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34" fillId="0" borderId="25" xfId="0" applyFont="1" applyBorder="1" applyAlignment="1" applyProtection="1">
      <alignment horizontal="center" vertical="center"/>
      <protection locked="0"/>
    </xf>
    <xf numFmtId="49" fontId="34" fillId="0" borderId="25" xfId="0" applyNumberFormat="1" applyFont="1" applyBorder="1" applyAlignment="1" applyProtection="1">
      <alignment horizontal="left" vertical="center" wrapText="1"/>
      <protection locked="0"/>
    </xf>
    <xf numFmtId="0" fontId="34" fillId="0" borderId="25" xfId="0" applyFont="1" applyBorder="1" applyAlignment="1" applyProtection="1">
      <alignment horizontal="center" vertical="center" wrapText="1"/>
      <protection locked="0"/>
    </xf>
    <xf numFmtId="167" fontId="34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0" fillId="6" borderId="25" xfId="0" applyFont="1" applyFill="1" applyBorder="1" applyAlignment="1" applyProtection="1">
      <alignment horizontal="center" vertical="center"/>
      <protection locked="0"/>
    </xf>
    <xf numFmtId="49" fontId="0" fillId="6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6" borderId="25" xfId="0" applyFont="1" applyFill="1" applyBorder="1" applyAlignment="1" applyProtection="1">
      <alignment horizontal="center" vertical="center" wrapText="1"/>
      <protection locked="0"/>
    </xf>
    <xf numFmtId="167" fontId="0" fillId="6" borderId="25" xfId="0" applyNumberFormat="1" applyFont="1" applyFill="1" applyBorder="1" applyAlignment="1" applyProtection="1">
      <alignment vertical="center"/>
      <protection locked="0"/>
    </xf>
    <xf numFmtId="0" fontId="34" fillId="6" borderId="25" xfId="0" applyFont="1" applyFill="1" applyBorder="1" applyAlignment="1" applyProtection="1">
      <alignment horizontal="center" vertical="center"/>
      <protection locked="0"/>
    </xf>
    <xf numFmtId="49" fontId="34" fillId="6" borderId="25" xfId="0" applyNumberFormat="1" applyFont="1" applyFill="1" applyBorder="1" applyAlignment="1" applyProtection="1">
      <alignment horizontal="left" vertical="center" wrapText="1"/>
      <protection locked="0"/>
    </xf>
    <xf numFmtId="0" fontId="34" fillId="6" borderId="25" xfId="0" applyFont="1" applyFill="1" applyBorder="1" applyAlignment="1" applyProtection="1">
      <alignment horizontal="center" vertical="center" wrapText="1"/>
      <protection locked="0"/>
    </xf>
    <xf numFmtId="167" fontId="34" fillId="6" borderId="25" xfId="0" applyNumberFormat="1" applyFont="1" applyFill="1" applyBorder="1" applyAlignment="1" applyProtection="1">
      <alignment vertical="center"/>
      <protection locked="0"/>
    </xf>
    <xf numFmtId="0" fontId="36" fillId="2" borderId="0" xfId="0" applyFont="1" applyFill="1" applyAlignment="1" applyProtection="1">
      <alignment vertical="center"/>
    </xf>
    <xf numFmtId="0" fontId="37" fillId="0" borderId="0" xfId="0" applyFont="1"/>
    <xf numFmtId="0" fontId="37" fillId="0" borderId="3" xfId="0" applyFont="1" applyBorder="1"/>
    <xf numFmtId="0" fontId="37" fillId="0" borderId="5" xfId="0" applyFont="1" applyBorder="1"/>
    <xf numFmtId="0" fontId="37" fillId="0" borderId="5" xfId="0" applyFont="1" applyBorder="1" applyAlignment="1">
      <alignment vertical="center"/>
    </xf>
    <xf numFmtId="0" fontId="37" fillId="0" borderId="21" xfId="0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0" fontId="38" fillId="0" borderId="5" xfId="0" applyFont="1" applyBorder="1" applyAlignment="1">
      <alignment vertical="center"/>
    </xf>
    <xf numFmtId="0" fontId="36" fillId="0" borderId="5" xfId="0" applyFont="1" applyBorder="1" applyAlignment="1">
      <alignment vertical="center"/>
    </xf>
    <xf numFmtId="0" fontId="37" fillId="0" borderId="5" xfId="0" applyFont="1" applyBorder="1" applyAlignment="1">
      <alignment horizontal="center" vertical="center" wrapText="1"/>
    </xf>
    <xf numFmtId="0" fontId="37" fillId="0" borderId="5" xfId="0" applyFont="1" applyBorder="1" applyAlignment="1"/>
    <xf numFmtId="0" fontId="37" fillId="0" borderId="5" xfId="0" applyFont="1" applyBorder="1" applyAlignment="1" applyProtection="1">
      <alignment vertical="center"/>
      <protection locked="0"/>
    </xf>
    <xf numFmtId="0" fontId="39" fillId="0" borderId="0" xfId="0" applyFont="1"/>
    <xf numFmtId="0" fontId="39" fillId="6" borderId="26" xfId="0" applyFont="1" applyFill="1" applyBorder="1"/>
    <xf numFmtId="0" fontId="39" fillId="6" borderId="27" xfId="0" applyFont="1" applyFill="1" applyBorder="1"/>
    <xf numFmtId="168" fontId="39" fillId="6" borderId="27" xfId="0" applyNumberFormat="1" applyFont="1" applyFill="1" applyBorder="1"/>
    <xf numFmtId="0" fontId="39" fillId="6" borderId="28" xfId="0" applyFont="1" applyFill="1" applyBorder="1"/>
    <xf numFmtId="0" fontId="39" fillId="7" borderId="26" xfId="0" applyFont="1" applyFill="1" applyBorder="1"/>
    <xf numFmtId="0" fontId="39" fillId="7" borderId="27" xfId="0" applyFont="1" applyFill="1" applyBorder="1"/>
    <xf numFmtId="168" fontId="39" fillId="7" borderId="27" xfId="0" applyNumberFormat="1" applyFont="1" applyFill="1" applyBorder="1"/>
    <xf numFmtId="0" fontId="39" fillId="7" borderId="28" xfId="0" applyFont="1" applyFill="1" applyBorder="1"/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22" fillId="0" borderId="0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4" fontId="9" fillId="0" borderId="0" xfId="0" applyNumberFormat="1" applyFont="1" applyBorder="1" applyAlignment="1">
      <alignment vertical="center"/>
    </xf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4" fontId="16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31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0" fillId="6" borderId="25" xfId="0" applyFont="1" applyFill="1" applyBorder="1" applyAlignment="1" applyProtection="1">
      <alignment horizontal="left" vertical="center" wrapText="1"/>
      <protection locked="0"/>
    </xf>
    <xf numFmtId="4" fontId="0" fillId="6" borderId="25" xfId="0" applyNumberFormat="1" applyFont="1" applyFill="1" applyBorder="1" applyAlignment="1" applyProtection="1">
      <alignment vertical="center"/>
      <protection locked="0"/>
    </xf>
    <xf numFmtId="0" fontId="34" fillId="6" borderId="25" xfId="0" applyFont="1" applyFill="1" applyBorder="1" applyAlignment="1" applyProtection="1">
      <alignment horizontal="left" vertical="center" wrapText="1"/>
      <protection locked="0"/>
    </xf>
    <xf numFmtId="4" fontId="34" fillId="6" borderId="25" xfId="0" applyNumberFormat="1" applyFont="1" applyFill="1" applyBorder="1" applyAlignment="1" applyProtection="1">
      <alignment vertical="center"/>
      <protection locked="0"/>
    </xf>
    <xf numFmtId="0" fontId="34" fillId="0" borderId="25" xfId="0" applyFont="1" applyBorder="1" applyAlignment="1" applyProtection="1">
      <alignment horizontal="left" vertical="center" wrapText="1"/>
      <protection locked="0"/>
    </xf>
    <xf numFmtId="4" fontId="34" fillId="0" borderId="25" xfId="0" applyNumberFormat="1" applyFont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11" fillId="2" borderId="0" xfId="1" applyFont="1" applyFill="1" applyAlignment="1" applyProtection="1">
      <alignment horizontal="center" vertical="center"/>
    </xf>
    <xf numFmtId="4" fontId="22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100"/>
  <sheetViews>
    <sheetView showGridLines="0" tabSelected="1" workbookViewId="0">
      <pane ySplit="1" topLeftCell="A32" activePane="bottomLeft" state="frozen"/>
      <selection pane="bottomLeft" activeCell="D98" sqref="D98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17.5" bestFit="1" customWidth="1"/>
    <col min="39" max="39" width="3.33203125" customWidth="1"/>
    <col min="40" max="40" width="17.5" bestFit="1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186" t="s">
        <v>7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R2" s="209" t="s">
        <v>8</v>
      </c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S2" s="17" t="s">
        <v>9</v>
      </c>
      <c r="BT2" s="17" t="s">
        <v>10</v>
      </c>
    </row>
    <row r="3" spans="1:73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20"/>
      <c r="BS3" s="17" t="s">
        <v>9</v>
      </c>
      <c r="BT3" s="17" t="s">
        <v>11</v>
      </c>
    </row>
    <row r="4" spans="1:73" ht="36.950000000000003" customHeight="1">
      <c r="B4" s="21"/>
      <c r="C4" s="188" t="s">
        <v>12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22"/>
      <c r="AS4" s="23" t="s">
        <v>13</v>
      </c>
      <c r="BS4" s="17" t="s">
        <v>14</v>
      </c>
    </row>
    <row r="5" spans="1:73" ht="14.45" customHeight="1">
      <c r="B5" s="21"/>
      <c r="C5" s="24"/>
      <c r="D5" s="25" t="s">
        <v>15</v>
      </c>
      <c r="E5" s="24"/>
      <c r="F5" s="24"/>
      <c r="G5" s="24"/>
      <c r="H5" s="24"/>
      <c r="I5" s="24"/>
      <c r="J5" s="24"/>
      <c r="K5" s="190" t="s">
        <v>16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24"/>
      <c r="AQ5" s="22"/>
      <c r="BS5" s="17" t="s">
        <v>9</v>
      </c>
    </row>
    <row r="6" spans="1:73" ht="36.950000000000003" customHeight="1">
      <c r="B6" s="21"/>
      <c r="C6" s="24"/>
      <c r="D6" s="27" t="s">
        <v>17</v>
      </c>
      <c r="E6" s="24"/>
      <c r="F6" s="24"/>
      <c r="G6" s="24"/>
      <c r="H6" s="24"/>
      <c r="I6" s="24"/>
      <c r="J6" s="24"/>
      <c r="K6" s="192" t="s">
        <v>18</v>
      </c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24"/>
      <c r="AQ6" s="22"/>
      <c r="BS6" s="17" t="s">
        <v>9</v>
      </c>
    </row>
    <row r="7" spans="1:73" ht="14.45" customHeight="1">
      <c r="B7" s="21"/>
      <c r="C7" s="24"/>
      <c r="D7" s="28" t="s">
        <v>19</v>
      </c>
      <c r="E7" s="24"/>
      <c r="F7" s="24"/>
      <c r="G7" s="24"/>
      <c r="H7" s="24"/>
      <c r="I7" s="24"/>
      <c r="J7" s="24"/>
      <c r="K7" s="26" t="s">
        <v>5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8" t="s">
        <v>20</v>
      </c>
      <c r="AL7" s="24"/>
      <c r="AM7" s="24"/>
      <c r="AN7" s="26" t="s">
        <v>5</v>
      </c>
      <c r="AO7" s="24"/>
      <c r="AP7" s="24"/>
      <c r="AQ7" s="22"/>
      <c r="BS7" s="17" t="s">
        <v>9</v>
      </c>
    </row>
    <row r="8" spans="1:73" ht="14.45" customHeight="1">
      <c r="B8" s="21"/>
      <c r="C8" s="24"/>
      <c r="D8" s="28" t="s">
        <v>21</v>
      </c>
      <c r="E8" s="24"/>
      <c r="F8" s="24"/>
      <c r="G8" s="24"/>
      <c r="H8" s="24"/>
      <c r="I8" s="24"/>
      <c r="J8" s="24"/>
      <c r="K8" s="26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8" t="s">
        <v>23</v>
      </c>
      <c r="AL8" s="24"/>
      <c r="AM8" s="24"/>
      <c r="AN8" s="26"/>
      <c r="AO8" s="24"/>
      <c r="AP8" s="24"/>
      <c r="AQ8" s="22"/>
      <c r="BS8" s="17" t="s">
        <v>9</v>
      </c>
    </row>
    <row r="9" spans="1:73" ht="14.45" customHeight="1">
      <c r="B9" s="21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2"/>
      <c r="BS9" s="17" t="s">
        <v>9</v>
      </c>
    </row>
    <row r="10" spans="1:73" ht="14.45" customHeight="1">
      <c r="B10" s="21"/>
      <c r="C10" s="24"/>
      <c r="D10" s="28" t="s">
        <v>24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8" t="s">
        <v>25</v>
      </c>
      <c r="AL10" s="24"/>
      <c r="AM10" s="24"/>
      <c r="AN10" s="26" t="s">
        <v>5</v>
      </c>
      <c r="AO10" s="24"/>
      <c r="AP10" s="24"/>
      <c r="AQ10" s="22"/>
      <c r="BS10" s="17" t="s">
        <v>9</v>
      </c>
    </row>
    <row r="11" spans="1:73" ht="18.399999999999999" customHeight="1">
      <c r="B11" s="21"/>
      <c r="C11" s="24"/>
      <c r="D11" s="24"/>
      <c r="E11" s="26" t="s">
        <v>22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8" t="s">
        <v>26</v>
      </c>
      <c r="AL11" s="24"/>
      <c r="AM11" s="24"/>
      <c r="AN11" s="26" t="s">
        <v>5</v>
      </c>
      <c r="AO11" s="24"/>
      <c r="AP11" s="24"/>
      <c r="AQ11" s="22"/>
      <c r="BS11" s="17" t="s">
        <v>9</v>
      </c>
    </row>
    <row r="12" spans="1:73" ht="6.95" customHeight="1">
      <c r="B12" s="2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2"/>
      <c r="BS12" s="17" t="s">
        <v>9</v>
      </c>
    </row>
    <row r="13" spans="1:73" ht="14.45" customHeight="1">
      <c r="B13" s="21"/>
      <c r="C13" s="24"/>
      <c r="D13" s="28" t="s">
        <v>27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8" t="s">
        <v>25</v>
      </c>
      <c r="AL13" s="24"/>
      <c r="AM13" s="24"/>
      <c r="AN13" s="26" t="s">
        <v>5</v>
      </c>
      <c r="AO13" s="24"/>
      <c r="AP13" s="24"/>
      <c r="AQ13" s="22"/>
      <c r="BS13" s="17" t="s">
        <v>9</v>
      </c>
    </row>
    <row r="14" spans="1:73" ht="15">
      <c r="B14" s="21"/>
      <c r="C14" s="24"/>
      <c r="D14" s="24"/>
      <c r="E14" s="26" t="s">
        <v>22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8" t="s">
        <v>26</v>
      </c>
      <c r="AL14" s="24"/>
      <c r="AM14" s="24"/>
      <c r="AN14" s="26" t="s">
        <v>5</v>
      </c>
      <c r="AO14" s="24"/>
      <c r="AP14" s="24"/>
      <c r="AQ14" s="22"/>
      <c r="BS14" s="17" t="s">
        <v>9</v>
      </c>
    </row>
    <row r="15" spans="1:73" ht="6.95" customHeight="1">
      <c r="B15" s="2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2"/>
      <c r="BS15" s="17" t="s">
        <v>6</v>
      </c>
    </row>
    <row r="16" spans="1:73" ht="14.45" customHeight="1">
      <c r="B16" s="21"/>
      <c r="C16" s="24"/>
      <c r="D16" s="28" t="s">
        <v>28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8" t="s">
        <v>25</v>
      </c>
      <c r="AL16" s="24"/>
      <c r="AM16" s="24"/>
      <c r="AN16" s="26" t="s">
        <v>5</v>
      </c>
      <c r="AO16" s="24"/>
      <c r="AP16" s="24"/>
      <c r="AQ16" s="22"/>
      <c r="BS16" s="17" t="s">
        <v>6</v>
      </c>
    </row>
    <row r="17" spans="2:71" ht="18.399999999999999" customHeight="1">
      <c r="B17" s="21"/>
      <c r="C17" s="24"/>
      <c r="D17" s="24"/>
      <c r="E17" s="26" t="s">
        <v>22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8" t="s">
        <v>26</v>
      </c>
      <c r="AL17" s="24"/>
      <c r="AM17" s="24"/>
      <c r="AN17" s="26" t="s">
        <v>5</v>
      </c>
      <c r="AO17" s="24"/>
      <c r="AP17" s="24"/>
      <c r="AQ17" s="22"/>
      <c r="BS17" s="17" t="s">
        <v>29</v>
      </c>
    </row>
    <row r="18" spans="2:71" ht="6.95" customHeight="1">
      <c r="B18" s="21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2"/>
      <c r="BS18" s="17" t="s">
        <v>9</v>
      </c>
    </row>
    <row r="19" spans="2:71" ht="14.45" customHeight="1">
      <c r="B19" s="21"/>
      <c r="C19" s="24"/>
      <c r="D19" s="28" t="s">
        <v>30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8" t="s">
        <v>25</v>
      </c>
      <c r="AL19" s="24"/>
      <c r="AM19" s="24"/>
      <c r="AN19" s="26" t="s">
        <v>5</v>
      </c>
      <c r="AO19" s="24"/>
      <c r="AP19" s="24"/>
      <c r="AQ19" s="22"/>
      <c r="BS19" s="17" t="s">
        <v>9</v>
      </c>
    </row>
    <row r="20" spans="2:71" ht="18.399999999999999" customHeight="1">
      <c r="B20" s="21"/>
      <c r="C20" s="24"/>
      <c r="D20" s="24"/>
      <c r="E20" s="26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8" t="s">
        <v>26</v>
      </c>
      <c r="AL20" s="24"/>
      <c r="AM20" s="24"/>
      <c r="AN20" s="26" t="s">
        <v>5</v>
      </c>
      <c r="AO20" s="24"/>
      <c r="AP20" s="24"/>
      <c r="AQ20" s="22"/>
    </row>
    <row r="21" spans="2:71" ht="6.95" customHeight="1">
      <c r="B21" s="2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2"/>
    </row>
    <row r="22" spans="2:71" ht="15">
      <c r="B22" s="21"/>
      <c r="C22" s="24"/>
      <c r="D22" s="28" t="s">
        <v>31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2"/>
    </row>
    <row r="23" spans="2:71" ht="16.5" customHeight="1">
      <c r="B23" s="21"/>
      <c r="C23" s="24"/>
      <c r="D23" s="24"/>
      <c r="E23" s="193" t="s">
        <v>5</v>
      </c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24"/>
      <c r="AP23" s="24"/>
      <c r="AQ23" s="22"/>
    </row>
    <row r="24" spans="2:71" ht="6.95" customHeight="1">
      <c r="B24" s="21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2"/>
    </row>
    <row r="25" spans="2:71" ht="6.95" customHeight="1">
      <c r="B25" s="21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4"/>
      <c r="AQ25" s="22"/>
    </row>
    <row r="26" spans="2:71" ht="14.45" customHeight="1">
      <c r="B26" s="21"/>
      <c r="C26" s="24"/>
      <c r="D26" s="30" t="s">
        <v>32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17">
        <f>ROUND(AG87,2)</f>
        <v>0</v>
      </c>
      <c r="AL26" s="191"/>
      <c r="AM26" s="191"/>
      <c r="AN26" s="191"/>
      <c r="AO26" s="191"/>
      <c r="AP26" s="24"/>
      <c r="AQ26" s="22"/>
    </row>
    <row r="27" spans="2:71" ht="14.45" customHeight="1">
      <c r="B27" s="21"/>
      <c r="C27" s="24"/>
      <c r="D27" s="30" t="s">
        <v>33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17">
        <f>ROUND(AG91,2)</f>
        <v>0</v>
      </c>
      <c r="AL27" s="217"/>
      <c r="AM27" s="217"/>
      <c r="AN27" s="217"/>
      <c r="AO27" s="217"/>
      <c r="AP27" s="24"/>
      <c r="AQ27" s="22"/>
    </row>
    <row r="28" spans="2:71" s="1" customFormat="1" ht="6.95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2:71" s="1" customFormat="1" ht="25.9" customHeight="1">
      <c r="B29" s="31"/>
      <c r="C29" s="32"/>
      <c r="D29" s="34" t="s">
        <v>34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218">
        <f>ROUND(AK26+AK27,2)</f>
        <v>0</v>
      </c>
      <c r="AL29" s="219"/>
      <c r="AM29" s="219"/>
      <c r="AN29" s="219"/>
      <c r="AO29" s="219"/>
      <c r="AP29" s="32"/>
      <c r="AQ29" s="33"/>
    </row>
    <row r="30" spans="2:71" s="1" customFormat="1" ht="6.95" customHeight="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</row>
    <row r="31" spans="2:71" s="2" customFormat="1" ht="14.45" customHeight="1">
      <c r="B31" s="36"/>
      <c r="C31" s="37"/>
      <c r="D31" s="38" t="s">
        <v>35</v>
      </c>
      <c r="E31" s="37"/>
      <c r="F31" s="38" t="s">
        <v>36</v>
      </c>
      <c r="G31" s="37"/>
      <c r="H31" s="37"/>
      <c r="I31" s="37"/>
      <c r="J31" s="37"/>
      <c r="K31" s="37"/>
      <c r="L31" s="183">
        <v>0.21</v>
      </c>
      <c r="M31" s="184"/>
      <c r="N31" s="184"/>
      <c r="O31" s="184"/>
      <c r="P31" s="37"/>
      <c r="Q31" s="37"/>
      <c r="R31" s="37"/>
      <c r="S31" s="37"/>
      <c r="T31" s="40" t="s">
        <v>37</v>
      </c>
      <c r="U31" s="37"/>
      <c r="V31" s="37"/>
      <c r="W31" s="185">
        <f>ROUND(AZ87+SUM(CD92),2)</f>
        <v>0</v>
      </c>
      <c r="X31" s="184"/>
      <c r="Y31" s="184"/>
      <c r="Z31" s="184"/>
      <c r="AA31" s="184"/>
      <c r="AB31" s="184"/>
      <c r="AC31" s="184"/>
      <c r="AD31" s="184"/>
      <c r="AE31" s="184"/>
      <c r="AF31" s="37"/>
      <c r="AG31" s="37"/>
      <c r="AH31" s="37"/>
      <c r="AI31" s="37"/>
      <c r="AJ31" s="37"/>
      <c r="AK31" s="185">
        <f>ROUND(AV87+SUM(BY92),2)</f>
        <v>0</v>
      </c>
      <c r="AL31" s="184"/>
      <c r="AM31" s="184"/>
      <c r="AN31" s="184"/>
      <c r="AO31" s="184"/>
      <c r="AP31" s="37"/>
      <c r="AQ31" s="41"/>
    </row>
    <row r="32" spans="2:71" s="2" customFormat="1" ht="14.45" customHeight="1">
      <c r="B32" s="36"/>
      <c r="C32" s="37"/>
      <c r="D32" s="37"/>
      <c r="E32" s="37"/>
      <c r="F32" s="38" t="s">
        <v>38</v>
      </c>
      <c r="G32" s="37"/>
      <c r="H32" s="37"/>
      <c r="I32" s="37"/>
      <c r="J32" s="37"/>
      <c r="K32" s="37"/>
      <c r="L32" s="183">
        <v>0.15</v>
      </c>
      <c r="M32" s="184"/>
      <c r="N32" s="184"/>
      <c r="O32" s="184"/>
      <c r="P32" s="37"/>
      <c r="Q32" s="37"/>
      <c r="R32" s="37"/>
      <c r="S32" s="37"/>
      <c r="T32" s="40" t="s">
        <v>37</v>
      </c>
      <c r="U32" s="37"/>
      <c r="V32" s="37"/>
      <c r="W32" s="185">
        <f>ROUND(BA87+SUM(CE92),2)</f>
        <v>0</v>
      </c>
      <c r="X32" s="184"/>
      <c r="Y32" s="184"/>
      <c r="Z32" s="184"/>
      <c r="AA32" s="184"/>
      <c r="AB32" s="184"/>
      <c r="AC32" s="184"/>
      <c r="AD32" s="184"/>
      <c r="AE32" s="184"/>
      <c r="AF32" s="37"/>
      <c r="AG32" s="37"/>
      <c r="AH32" s="37"/>
      <c r="AI32" s="37"/>
      <c r="AJ32" s="37"/>
      <c r="AK32" s="185">
        <f>ROUND(AW87+SUM(BZ92),2)</f>
        <v>0</v>
      </c>
      <c r="AL32" s="184"/>
      <c r="AM32" s="184"/>
      <c r="AN32" s="184"/>
      <c r="AO32" s="184"/>
      <c r="AP32" s="37"/>
      <c r="AQ32" s="41"/>
    </row>
    <row r="33" spans="2:43" s="2" customFormat="1" ht="14.45" hidden="1" customHeight="1">
      <c r="B33" s="36"/>
      <c r="C33" s="37"/>
      <c r="D33" s="37"/>
      <c r="E33" s="37"/>
      <c r="F33" s="38" t="s">
        <v>39</v>
      </c>
      <c r="G33" s="37"/>
      <c r="H33" s="37"/>
      <c r="I33" s="37"/>
      <c r="J33" s="37"/>
      <c r="K33" s="37"/>
      <c r="L33" s="183">
        <v>0.21</v>
      </c>
      <c r="M33" s="184"/>
      <c r="N33" s="184"/>
      <c r="O33" s="184"/>
      <c r="P33" s="37"/>
      <c r="Q33" s="37"/>
      <c r="R33" s="37"/>
      <c r="S33" s="37"/>
      <c r="T33" s="40" t="s">
        <v>37</v>
      </c>
      <c r="U33" s="37"/>
      <c r="V33" s="37"/>
      <c r="W33" s="185">
        <f>ROUND(BB87+SUM(CF92),2)</f>
        <v>0</v>
      </c>
      <c r="X33" s="184"/>
      <c r="Y33" s="184"/>
      <c r="Z33" s="184"/>
      <c r="AA33" s="184"/>
      <c r="AB33" s="184"/>
      <c r="AC33" s="184"/>
      <c r="AD33" s="184"/>
      <c r="AE33" s="184"/>
      <c r="AF33" s="37"/>
      <c r="AG33" s="37"/>
      <c r="AH33" s="37"/>
      <c r="AI33" s="37"/>
      <c r="AJ33" s="37"/>
      <c r="AK33" s="185">
        <v>0</v>
      </c>
      <c r="AL33" s="184"/>
      <c r="AM33" s="184"/>
      <c r="AN33" s="184"/>
      <c r="AO33" s="184"/>
      <c r="AP33" s="37"/>
      <c r="AQ33" s="41"/>
    </row>
    <row r="34" spans="2:43" s="2" customFormat="1" ht="14.45" hidden="1" customHeight="1">
      <c r="B34" s="36"/>
      <c r="C34" s="37"/>
      <c r="D34" s="37"/>
      <c r="E34" s="37"/>
      <c r="F34" s="38" t="s">
        <v>40</v>
      </c>
      <c r="G34" s="37"/>
      <c r="H34" s="37"/>
      <c r="I34" s="37"/>
      <c r="J34" s="37"/>
      <c r="K34" s="37"/>
      <c r="L34" s="183">
        <v>0.15</v>
      </c>
      <c r="M34" s="184"/>
      <c r="N34" s="184"/>
      <c r="O34" s="184"/>
      <c r="P34" s="37"/>
      <c r="Q34" s="37"/>
      <c r="R34" s="37"/>
      <c r="S34" s="37"/>
      <c r="T34" s="40" t="s">
        <v>37</v>
      </c>
      <c r="U34" s="37"/>
      <c r="V34" s="37"/>
      <c r="W34" s="185">
        <f>ROUND(BC87+SUM(CG92),2)</f>
        <v>0</v>
      </c>
      <c r="X34" s="184"/>
      <c r="Y34" s="184"/>
      <c r="Z34" s="184"/>
      <c r="AA34" s="184"/>
      <c r="AB34" s="184"/>
      <c r="AC34" s="184"/>
      <c r="AD34" s="184"/>
      <c r="AE34" s="184"/>
      <c r="AF34" s="37"/>
      <c r="AG34" s="37"/>
      <c r="AH34" s="37"/>
      <c r="AI34" s="37"/>
      <c r="AJ34" s="37"/>
      <c r="AK34" s="185">
        <v>0</v>
      </c>
      <c r="AL34" s="184"/>
      <c r="AM34" s="184"/>
      <c r="AN34" s="184"/>
      <c r="AO34" s="184"/>
      <c r="AP34" s="37"/>
      <c r="AQ34" s="41"/>
    </row>
    <row r="35" spans="2:43" s="2" customFormat="1" ht="14.45" hidden="1" customHeight="1">
      <c r="B35" s="36"/>
      <c r="C35" s="37"/>
      <c r="D35" s="37"/>
      <c r="E35" s="37"/>
      <c r="F35" s="38" t="s">
        <v>41</v>
      </c>
      <c r="G35" s="37"/>
      <c r="H35" s="37"/>
      <c r="I35" s="37"/>
      <c r="J35" s="37"/>
      <c r="K35" s="37"/>
      <c r="L35" s="183">
        <v>0</v>
      </c>
      <c r="M35" s="184"/>
      <c r="N35" s="184"/>
      <c r="O35" s="184"/>
      <c r="P35" s="37"/>
      <c r="Q35" s="37"/>
      <c r="R35" s="37"/>
      <c r="S35" s="37"/>
      <c r="T35" s="40" t="s">
        <v>37</v>
      </c>
      <c r="U35" s="37"/>
      <c r="V35" s="37"/>
      <c r="W35" s="185">
        <f>ROUND(BD87+SUM(CH92),2)</f>
        <v>0</v>
      </c>
      <c r="X35" s="184"/>
      <c r="Y35" s="184"/>
      <c r="Z35" s="184"/>
      <c r="AA35" s="184"/>
      <c r="AB35" s="184"/>
      <c r="AC35" s="184"/>
      <c r="AD35" s="184"/>
      <c r="AE35" s="184"/>
      <c r="AF35" s="37"/>
      <c r="AG35" s="37"/>
      <c r="AH35" s="37"/>
      <c r="AI35" s="37"/>
      <c r="AJ35" s="37"/>
      <c r="AK35" s="185">
        <v>0</v>
      </c>
      <c r="AL35" s="184"/>
      <c r="AM35" s="184"/>
      <c r="AN35" s="184"/>
      <c r="AO35" s="184"/>
      <c r="AP35" s="37"/>
      <c r="AQ35" s="41"/>
    </row>
    <row r="36" spans="2:43" s="1" customFormat="1" ht="6.95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43" s="1" customFormat="1" ht="25.9" customHeight="1">
      <c r="B37" s="31"/>
      <c r="C37" s="42"/>
      <c r="D37" s="43" t="s">
        <v>42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43</v>
      </c>
      <c r="U37" s="44"/>
      <c r="V37" s="44"/>
      <c r="W37" s="44"/>
      <c r="X37" s="198" t="s">
        <v>44</v>
      </c>
      <c r="Y37" s="199"/>
      <c r="Z37" s="199"/>
      <c r="AA37" s="199"/>
      <c r="AB37" s="199"/>
      <c r="AC37" s="44"/>
      <c r="AD37" s="44"/>
      <c r="AE37" s="44"/>
      <c r="AF37" s="44"/>
      <c r="AG37" s="44"/>
      <c r="AH37" s="44"/>
      <c r="AI37" s="44"/>
      <c r="AJ37" s="44"/>
      <c r="AK37" s="200">
        <f>SUM(AK29:AK35)</f>
        <v>0</v>
      </c>
      <c r="AL37" s="199"/>
      <c r="AM37" s="199"/>
      <c r="AN37" s="199"/>
      <c r="AO37" s="201"/>
      <c r="AP37" s="42"/>
      <c r="AQ37" s="33"/>
    </row>
    <row r="38" spans="2:43" s="1" customFormat="1" ht="14.45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43">
      <c r="B39" s="21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2"/>
    </row>
    <row r="40" spans="2:43">
      <c r="B40" s="21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2"/>
    </row>
    <row r="41" spans="2:43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2"/>
    </row>
    <row r="42" spans="2:43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2"/>
    </row>
    <row r="43" spans="2:43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2"/>
    </row>
    <row r="44" spans="2:43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2"/>
    </row>
    <row r="45" spans="2:43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2"/>
    </row>
    <row r="46" spans="2:43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2"/>
    </row>
    <row r="47" spans="2:43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2"/>
    </row>
    <row r="48" spans="2:43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2"/>
    </row>
    <row r="49" spans="2:43" s="1" customFormat="1" ht="15">
      <c r="B49" s="31"/>
      <c r="C49" s="32"/>
      <c r="D49" s="46" t="s">
        <v>45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46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>
      <c r="B50" s="21"/>
      <c r="C50" s="24"/>
      <c r="D50" s="49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50"/>
      <c r="AA50" s="24"/>
      <c r="AB50" s="24"/>
      <c r="AC50" s="49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50"/>
      <c r="AP50" s="24"/>
      <c r="AQ50" s="22"/>
    </row>
    <row r="51" spans="2:43">
      <c r="B51" s="21"/>
      <c r="C51" s="24"/>
      <c r="D51" s="49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50"/>
      <c r="AA51" s="24"/>
      <c r="AB51" s="24"/>
      <c r="AC51" s="49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50"/>
      <c r="AP51" s="24"/>
      <c r="AQ51" s="22"/>
    </row>
    <row r="52" spans="2:43">
      <c r="B52" s="21"/>
      <c r="C52" s="24"/>
      <c r="D52" s="49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0"/>
      <c r="AA52" s="24"/>
      <c r="AB52" s="24"/>
      <c r="AC52" s="49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50"/>
      <c r="AP52" s="24"/>
      <c r="AQ52" s="22"/>
    </row>
    <row r="53" spans="2:43">
      <c r="B53" s="21"/>
      <c r="C53" s="24"/>
      <c r="D53" s="49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50"/>
      <c r="AA53" s="24"/>
      <c r="AB53" s="24"/>
      <c r="AC53" s="49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50"/>
      <c r="AP53" s="24"/>
      <c r="AQ53" s="22"/>
    </row>
    <row r="54" spans="2:43">
      <c r="B54" s="21"/>
      <c r="C54" s="24"/>
      <c r="D54" s="49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50"/>
      <c r="AA54" s="24"/>
      <c r="AB54" s="24"/>
      <c r="AC54" s="49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50"/>
      <c r="AP54" s="24"/>
      <c r="AQ54" s="22"/>
    </row>
    <row r="55" spans="2:43">
      <c r="B55" s="21"/>
      <c r="C55" s="24"/>
      <c r="D55" s="49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50"/>
      <c r="AA55" s="24"/>
      <c r="AB55" s="24"/>
      <c r="AC55" s="49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50"/>
      <c r="AP55" s="24"/>
      <c r="AQ55" s="22"/>
    </row>
    <row r="56" spans="2:43">
      <c r="B56" s="21"/>
      <c r="C56" s="24"/>
      <c r="D56" s="49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50"/>
      <c r="AA56" s="24"/>
      <c r="AB56" s="24"/>
      <c r="AC56" s="49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50"/>
      <c r="AP56" s="24"/>
      <c r="AQ56" s="22"/>
    </row>
    <row r="57" spans="2:43">
      <c r="B57" s="21"/>
      <c r="C57" s="24"/>
      <c r="D57" s="49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50"/>
      <c r="AA57" s="24"/>
      <c r="AB57" s="24"/>
      <c r="AC57" s="49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50"/>
      <c r="AP57" s="24"/>
      <c r="AQ57" s="22"/>
    </row>
    <row r="58" spans="2:43" s="1" customFormat="1" ht="15">
      <c r="B58" s="31"/>
      <c r="C58" s="32"/>
      <c r="D58" s="51" t="s">
        <v>47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48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47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48</v>
      </c>
      <c r="AN58" s="52"/>
      <c r="AO58" s="54"/>
      <c r="AP58" s="32"/>
      <c r="AQ58" s="33"/>
    </row>
    <row r="59" spans="2:43">
      <c r="B59" s="21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2"/>
    </row>
    <row r="60" spans="2:43" s="1" customFormat="1" ht="15">
      <c r="B60" s="31"/>
      <c r="C60" s="32"/>
      <c r="D60" s="46" t="s">
        <v>49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50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>
      <c r="B61" s="21"/>
      <c r="C61" s="24"/>
      <c r="D61" s="49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50"/>
      <c r="AA61" s="24"/>
      <c r="AB61" s="24"/>
      <c r="AC61" s="49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50"/>
      <c r="AP61" s="24"/>
      <c r="AQ61" s="22"/>
    </row>
    <row r="62" spans="2:43">
      <c r="B62" s="21"/>
      <c r="C62" s="24"/>
      <c r="D62" s="49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50"/>
      <c r="AA62" s="24"/>
      <c r="AB62" s="24"/>
      <c r="AC62" s="49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50"/>
      <c r="AP62" s="24"/>
      <c r="AQ62" s="22"/>
    </row>
    <row r="63" spans="2:43">
      <c r="B63" s="21"/>
      <c r="C63" s="24"/>
      <c r="D63" s="49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50"/>
      <c r="AA63" s="24"/>
      <c r="AB63" s="24"/>
      <c r="AC63" s="49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50"/>
      <c r="AP63" s="24"/>
      <c r="AQ63" s="22"/>
    </row>
    <row r="64" spans="2:43">
      <c r="B64" s="21"/>
      <c r="C64" s="24"/>
      <c r="D64" s="4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50"/>
      <c r="AA64" s="24"/>
      <c r="AB64" s="24"/>
      <c r="AC64" s="49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50"/>
      <c r="AP64" s="24"/>
      <c r="AQ64" s="22"/>
    </row>
    <row r="65" spans="2:43">
      <c r="B65" s="21"/>
      <c r="C65" s="24"/>
      <c r="D65" s="49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50"/>
      <c r="AA65" s="24"/>
      <c r="AB65" s="24"/>
      <c r="AC65" s="49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50"/>
      <c r="AP65" s="24"/>
      <c r="AQ65" s="22"/>
    </row>
    <row r="66" spans="2:43">
      <c r="B66" s="21"/>
      <c r="C66" s="24"/>
      <c r="D66" s="49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50"/>
      <c r="AA66" s="24"/>
      <c r="AB66" s="24"/>
      <c r="AC66" s="49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50"/>
      <c r="AP66" s="24"/>
      <c r="AQ66" s="22"/>
    </row>
    <row r="67" spans="2:43">
      <c r="B67" s="21"/>
      <c r="C67" s="24"/>
      <c r="D67" s="49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50"/>
      <c r="AA67" s="24"/>
      <c r="AB67" s="24"/>
      <c r="AC67" s="49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50"/>
      <c r="AP67" s="24"/>
      <c r="AQ67" s="22"/>
    </row>
    <row r="68" spans="2:43">
      <c r="B68" s="21"/>
      <c r="C68" s="24"/>
      <c r="D68" s="49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50"/>
      <c r="AA68" s="24"/>
      <c r="AB68" s="24"/>
      <c r="AC68" s="49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50"/>
      <c r="AP68" s="24"/>
      <c r="AQ68" s="22"/>
    </row>
    <row r="69" spans="2:43" s="1" customFormat="1" ht="15">
      <c r="B69" s="31"/>
      <c r="C69" s="32"/>
      <c r="D69" s="51" t="s">
        <v>47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48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47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48</v>
      </c>
      <c r="AN69" s="52"/>
      <c r="AO69" s="54"/>
      <c r="AP69" s="32"/>
      <c r="AQ69" s="33"/>
    </row>
    <row r="70" spans="2:43" s="1" customFormat="1" ht="6.95" customHeight="1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50000000000003" customHeight="1">
      <c r="B76" s="31"/>
      <c r="C76" s="188" t="s">
        <v>51</v>
      </c>
      <c r="D76" s="189"/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189"/>
      <c r="AP76" s="189"/>
      <c r="AQ76" s="33"/>
    </row>
    <row r="77" spans="2:43" s="3" customFormat="1" ht="14.45" customHeight="1">
      <c r="B77" s="61"/>
      <c r="C77" s="28" t="s">
        <v>15</v>
      </c>
      <c r="D77" s="62"/>
      <c r="E77" s="62"/>
      <c r="F77" s="62"/>
      <c r="G77" s="62"/>
      <c r="H77" s="62"/>
      <c r="I77" s="62"/>
      <c r="J77" s="62"/>
      <c r="K77" s="62"/>
      <c r="L77" s="62" t="str">
        <f>K5</f>
        <v>069</v>
      </c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50000000000003" customHeight="1">
      <c r="B78" s="64"/>
      <c r="C78" s="65" t="s">
        <v>17</v>
      </c>
      <c r="D78" s="66"/>
      <c r="E78" s="66"/>
      <c r="F78" s="66"/>
      <c r="G78" s="66"/>
      <c r="H78" s="66"/>
      <c r="I78" s="66"/>
      <c r="J78" s="66"/>
      <c r="K78" s="66"/>
      <c r="L78" s="202" t="str">
        <f>K6</f>
        <v>Včelín Liboc</v>
      </c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66"/>
      <c r="AQ78" s="67"/>
    </row>
    <row r="79" spans="2:43" s="1" customFormat="1" ht="6.95" customHeight="1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 ht="15">
      <c r="B80" s="31"/>
      <c r="C80" s="28" t="s">
        <v>21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 xml:space="preserve"> 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8" t="s">
        <v>23</v>
      </c>
      <c r="AJ80" s="32"/>
      <c r="AK80" s="32"/>
      <c r="AL80" s="32"/>
      <c r="AM80" s="69" t="str">
        <f>IF(AN8= "","",AN8)</f>
        <v/>
      </c>
      <c r="AN80" s="32"/>
      <c r="AO80" s="32"/>
      <c r="AP80" s="32"/>
      <c r="AQ80" s="33"/>
    </row>
    <row r="81" spans="1:76" s="1" customFormat="1" ht="6.9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 ht="15">
      <c r="B82" s="31"/>
      <c r="C82" s="28" t="s">
        <v>24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 xml:space="preserve"> 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8" t="s">
        <v>28</v>
      </c>
      <c r="AJ82" s="32"/>
      <c r="AK82" s="32"/>
      <c r="AL82" s="32"/>
      <c r="AM82" s="204" t="str">
        <f>IF(E17="","",E17)</f>
        <v xml:space="preserve"> </v>
      </c>
      <c r="AN82" s="204"/>
      <c r="AO82" s="204"/>
      <c r="AP82" s="204"/>
      <c r="AQ82" s="33"/>
      <c r="AS82" s="213" t="s">
        <v>52</v>
      </c>
      <c r="AT82" s="214"/>
      <c r="AU82" s="47"/>
      <c r="AV82" s="47"/>
      <c r="AW82" s="47"/>
      <c r="AX82" s="47"/>
      <c r="AY82" s="47"/>
      <c r="AZ82" s="47"/>
      <c r="BA82" s="47"/>
      <c r="BB82" s="47"/>
      <c r="BC82" s="47"/>
      <c r="BD82" s="48"/>
    </row>
    <row r="83" spans="1:76" s="1" customFormat="1" ht="15">
      <c r="B83" s="31"/>
      <c r="C83" s="28" t="s">
        <v>27</v>
      </c>
      <c r="D83" s="32"/>
      <c r="E83" s="32"/>
      <c r="F83" s="32"/>
      <c r="G83" s="32"/>
      <c r="H83" s="32"/>
      <c r="I83" s="32"/>
      <c r="J83" s="32"/>
      <c r="K83" s="32"/>
      <c r="L83" s="62" t="str">
        <f>IF(E14="","",E14)</f>
        <v xml:space="preserve"> 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8" t="s">
        <v>30</v>
      </c>
      <c r="AJ83" s="32"/>
      <c r="AK83" s="32"/>
      <c r="AL83" s="32"/>
      <c r="AM83" s="204" t="str">
        <f>IF(E20="","",E20)</f>
        <v xml:space="preserve"> </v>
      </c>
      <c r="AN83" s="204"/>
      <c r="AO83" s="204"/>
      <c r="AP83" s="204"/>
      <c r="AQ83" s="33"/>
      <c r="AS83" s="215"/>
      <c r="AT83" s="216"/>
      <c r="AU83" s="32"/>
      <c r="AV83" s="32"/>
      <c r="AW83" s="32"/>
      <c r="AX83" s="32"/>
      <c r="AY83" s="32"/>
      <c r="AZ83" s="32"/>
      <c r="BA83" s="32"/>
      <c r="BB83" s="32"/>
      <c r="BC83" s="32"/>
      <c r="BD83" s="70"/>
    </row>
    <row r="84" spans="1:76" s="1" customFormat="1" ht="10.9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215"/>
      <c r="AT84" s="216"/>
      <c r="AU84" s="32"/>
      <c r="AV84" s="32"/>
      <c r="AW84" s="32"/>
      <c r="AX84" s="32"/>
      <c r="AY84" s="32"/>
      <c r="AZ84" s="32"/>
      <c r="BA84" s="32"/>
      <c r="BB84" s="32"/>
      <c r="BC84" s="32"/>
      <c r="BD84" s="70"/>
    </row>
    <row r="85" spans="1:76" s="1" customFormat="1" ht="29.25" customHeight="1">
      <c r="B85" s="31"/>
      <c r="C85" s="194" t="s">
        <v>53</v>
      </c>
      <c r="D85" s="195"/>
      <c r="E85" s="195"/>
      <c r="F85" s="195"/>
      <c r="G85" s="195"/>
      <c r="H85" s="71"/>
      <c r="I85" s="196" t="s">
        <v>54</v>
      </c>
      <c r="J85" s="195"/>
      <c r="K85" s="195"/>
      <c r="L85" s="195"/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5"/>
      <c r="AD85" s="195"/>
      <c r="AE85" s="195"/>
      <c r="AF85" s="195"/>
      <c r="AG85" s="196" t="s">
        <v>55</v>
      </c>
      <c r="AH85" s="195"/>
      <c r="AI85" s="195"/>
      <c r="AJ85" s="195"/>
      <c r="AK85" s="195"/>
      <c r="AL85" s="195"/>
      <c r="AM85" s="195"/>
      <c r="AN85" s="196" t="s">
        <v>56</v>
      </c>
      <c r="AO85" s="195"/>
      <c r="AP85" s="197"/>
      <c r="AQ85" s="33"/>
      <c r="AS85" s="72" t="s">
        <v>57</v>
      </c>
      <c r="AT85" s="73" t="s">
        <v>58</v>
      </c>
      <c r="AU85" s="73" t="s">
        <v>59</v>
      </c>
      <c r="AV85" s="73" t="s">
        <v>60</v>
      </c>
      <c r="AW85" s="73" t="s">
        <v>61</v>
      </c>
      <c r="AX85" s="73" t="s">
        <v>62</v>
      </c>
      <c r="AY85" s="73" t="s">
        <v>63</v>
      </c>
      <c r="AZ85" s="73" t="s">
        <v>64</v>
      </c>
      <c r="BA85" s="73" t="s">
        <v>65</v>
      </c>
      <c r="BB85" s="73" t="s">
        <v>66</v>
      </c>
      <c r="BC85" s="73" t="s">
        <v>67</v>
      </c>
      <c r="BD85" s="74" t="s">
        <v>68</v>
      </c>
    </row>
    <row r="86" spans="1:76" s="1" customFormat="1" ht="10.9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5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50000000000003" customHeight="1">
      <c r="B87" s="64"/>
      <c r="C87" s="76" t="s">
        <v>69</v>
      </c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211">
        <f>ROUND(SUM(AG88:AG89),2)</f>
        <v>0</v>
      </c>
      <c r="AH87" s="211"/>
      <c r="AI87" s="211"/>
      <c r="AJ87" s="211"/>
      <c r="AK87" s="211"/>
      <c r="AL87" s="211"/>
      <c r="AM87" s="211"/>
      <c r="AN87" s="212">
        <f>SUM(AG87,AT87)</f>
        <v>0</v>
      </c>
      <c r="AO87" s="212"/>
      <c r="AP87" s="212"/>
      <c r="AQ87" s="67"/>
      <c r="AS87" s="78">
        <f>ROUND(SUM(AS88:AS89),2)</f>
        <v>0</v>
      </c>
      <c r="AT87" s="79">
        <f>ROUND(SUM(AV87:AW87),2)</f>
        <v>0</v>
      </c>
      <c r="AU87" s="80">
        <f>ROUND(SUM(AU88:AU89),5)</f>
        <v>334.07888000000003</v>
      </c>
      <c r="AV87" s="79">
        <f>ROUND(AZ87*L31,2)</f>
        <v>0</v>
      </c>
      <c r="AW87" s="79">
        <f>ROUND(BA87*L32,2)</f>
        <v>0</v>
      </c>
      <c r="AX87" s="79">
        <f>ROUND(BB87*L31,2)</f>
        <v>0</v>
      </c>
      <c r="AY87" s="79">
        <f>ROUND(BC87*L32,2)</f>
        <v>0</v>
      </c>
      <c r="AZ87" s="79">
        <f>ROUND(SUM(AZ88:AZ89),2)</f>
        <v>0</v>
      </c>
      <c r="BA87" s="79">
        <f>ROUND(SUM(BA88:BA89),2)</f>
        <v>0</v>
      </c>
      <c r="BB87" s="79">
        <f>ROUND(SUM(BB88:BB89),2)</f>
        <v>0</v>
      </c>
      <c r="BC87" s="79">
        <f>ROUND(SUM(BC88:BC89),2)</f>
        <v>0</v>
      </c>
      <c r="BD87" s="81">
        <f>ROUND(SUM(BD88:BD89),2)</f>
        <v>0</v>
      </c>
      <c r="BS87" s="82" t="s">
        <v>70</v>
      </c>
      <c r="BT87" s="82" t="s">
        <v>71</v>
      </c>
      <c r="BU87" s="83" t="s">
        <v>72</v>
      </c>
      <c r="BV87" s="82" t="s">
        <v>73</v>
      </c>
      <c r="BW87" s="82" t="s">
        <v>74</v>
      </c>
      <c r="BX87" s="82" t="s">
        <v>75</v>
      </c>
    </row>
    <row r="88" spans="1:76" s="5" customFormat="1" ht="16.5" customHeight="1">
      <c r="A88" s="84" t="s">
        <v>76</v>
      </c>
      <c r="B88" s="85"/>
      <c r="C88" s="86"/>
      <c r="D88" s="208" t="s">
        <v>77</v>
      </c>
      <c r="E88" s="208"/>
      <c r="F88" s="208"/>
      <c r="G88" s="208"/>
      <c r="H88" s="208"/>
      <c r="I88" s="87"/>
      <c r="J88" s="208" t="s">
        <v>78</v>
      </c>
      <c r="K88" s="208"/>
      <c r="L88" s="208"/>
      <c r="M88" s="208"/>
      <c r="N88" s="208"/>
      <c r="O88" s="208"/>
      <c r="P88" s="208"/>
      <c r="Q88" s="208"/>
      <c r="R88" s="208"/>
      <c r="S88" s="208"/>
      <c r="T88" s="208"/>
      <c r="U88" s="208"/>
      <c r="V88" s="208"/>
      <c r="W88" s="208"/>
      <c r="X88" s="208"/>
      <c r="Y88" s="208"/>
      <c r="Z88" s="208"/>
      <c r="AA88" s="208"/>
      <c r="AB88" s="208"/>
      <c r="AC88" s="208"/>
      <c r="AD88" s="208"/>
      <c r="AE88" s="208"/>
      <c r="AF88" s="208"/>
      <c r="AG88" s="206">
        <f>'01 - Vlastní objekt'!M30</f>
        <v>0</v>
      </c>
      <c r="AH88" s="207"/>
      <c r="AI88" s="207"/>
      <c r="AJ88" s="207"/>
      <c r="AK88" s="207"/>
      <c r="AL88" s="207"/>
      <c r="AM88" s="207"/>
      <c r="AN88" s="206">
        <f>SUM(AG88,AT88)</f>
        <v>0</v>
      </c>
      <c r="AO88" s="207"/>
      <c r="AP88" s="207"/>
      <c r="AQ88" s="88"/>
      <c r="AS88" s="89">
        <f>'01 - Vlastní objekt'!M28</f>
        <v>0</v>
      </c>
      <c r="AT88" s="90">
        <f>ROUND(SUM(AV88:AW88),2)</f>
        <v>0</v>
      </c>
      <c r="AU88" s="91">
        <f>'01 - Vlastní objekt'!W121</f>
        <v>334.07888000000003</v>
      </c>
      <c r="AV88" s="90">
        <f>'01 - Vlastní objekt'!M32</f>
        <v>0</v>
      </c>
      <c r="AW88" s="90">
        <f>'01 - Vlastní objekt'!M33</f>
        <v>0</v>
      </c>
      <c r="AX88" s="90">
        <f>'01 - Vlastní objekt'!M34</f>
        <v>0</v>
      </c>
      <c r="AY88" s="90">
        <f>'01 - Vlastní objekt'!M35</f>
        <v>0</v>
      </c>
      <c r="AZ88" s="90">
        <f>'01 - Vlastní objekt'!H32</f>
        <v>0</v>
      </c>
      <c r="BA88" s="90">
        <f>'01 - Vlastní objekt'!H33</f>
        <v>0</v>
      </c>
      <c r="BB88" s="90">
        <f>'01 - Vlastní objekt'!H34</f>
        <v>0</v>
      </c>
      <c r="BC88" s="90">
        <f>'01 - Vlastní objekt'!H35</f>
        <v>0</v>
      </c>
      <c r="BD88" s="92">
        <f>'01 - Vlastní objekt'!H36</f>
        <v>0</v>
      </c>
      <c r="BT88" s="93" t="s">
        <v>79</v>
      </c>
      <c r="BV88" s="93" t="s">
        <v>73</v>
      </c>
      <c r="BW88" s="93" t="s">
        <v>80</v>
      </c>
      <c r="BX88" s="93" t="s">
        <v>74</v>
      </c>
    </row>
    <row r="89" spans="1:76" s="5" customFormat="1" ht="16.5" customHeight="1">
      <c r="A89" s="84" t="s">
        <v>76</v>
      </c>
      <c r="B89" s="85"/>
      <c r="C89" s="86"/>
      <c r="D89" s="208" t="s">
        <v>81</v>
      </c>
      <c r="E89" s="208"/>
      <c r="F89" s="208"/>
      <c r="G89" s="208"/>
      <c r="H89" s="208"/>
      <c r="I89" s="87"/>
      <c r="J89" s="208" t="s">
        <v>82</v>
      </c>
      <c r="K89" s="208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8"/>
      <c r="Z89" s="208"/>
      <c r="AA89" s="208"/>
      <c r="AB89" s="208"/>
      <c r="AC89" s="208"/>
      <c r="AD89" s="208"/>
      <c r="AE89" s="208"/>
      <c r="AF89" s="208"/>
      <c r="AG89" s="206">
        <f>'02 - VRN'!M30</f>
        <v>0</v>
      </c>
      <c r="AH89" s="207"/>
      <c r="AI89" s="207"/>
      <c r="AJ89" s="207"/>
      <c r="AK89" s="207"/>
      <c r="AL89" s="207"/>
      <c r="AM89" s="207"/>
      <c r="AN89" s="206">
        <f>SUM(AG89,AT89)</f>
        <v>0</v>
      </c>
      <c r="AO89" s="207"/>
      <c r="AP89" s="207"/>
      <c r="AQ89" s="88"/>
      <c r="AS89" s="94">
        <f>'02 - VRN'!M28</f>
        <v>0</v>
      </c>
      <c r="AT89" s="95">
        <f>ROUND(SUM(AV89:AW89),2)</f>
        <v>0</v>
      </c>
      <c r="AU89" s="96">
        <f>'02 - VRN'!W114</f>
        <v>0</v>
      </c>
      <c r="AV89" s="95">
        <f>'02 - VRN'!M32</f>
        <v>0</v>
      </c>
      <c r="AW89" s="95">
        <f>'02 - VRN'!M33</f>
        <v>0</v>
      </c>
      <c r="AX89" s="95">
        <f>'02 - VRN'!M34</f>
        <v>0</v>
      </c>
      <c r="AY89" s="95">
        <f>'02 - VRN'!M35</f>
        <v>0</v>
      </c>
      <c r="AZ89" s="95">
        <f>'02 - VRN'!H32</f>
        <v>0</v>
      </c>
      <c r="BA89" s="95">
        <f>'02 - VRN'!H33</f>
        <v>0</v>
      </c>
      <c r="BB89" s="95">
        <f>'02 - VRN'!H34</f>
        <v>0</v>
      </c>
      <c r="BC89" s="95">
        <f>'02 - VRN'!H35</f>
        <v>0</v>
      </c>
      <c r="BD89" s="97">
        <f>'02 - VRN'!H36</f>
        <v>0</v>
      </c>
      <c r="BT89" s="93" t="s">
        <v>79</v>
      </c>
      <c r="BV89" s="93" t="s">
        <v>73</v>
      </c>
      <c r="BW89" s="93" t="s">
        <v>83</v>
      </c>
      <c r="BX89" s="93" t="s">
        <v>74</v>
      </c>
    </row>
    <row r="90" spans="1:76">
      <c r="B90" s="21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2"/>
    </row>
    <row r="91" spans="1:76" s="1" customFormat="1" ht="30" customHeight="1">
      <c r="B91" s="31"/>
      <c r="C91" s="76" t="s">
        <v>84</v>
      </c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212">
        <v>0</v>
      </c>
      <c r="AH91" s="212"/>
      <c r="AI91" s="212"/>
      <c r="AJ91" s="212"/>
      <c r="AK91" s="212"/>
      <c r="AL91" s="212"/>
      <c r="AM91" s="212"/>
      <c r="AN91" s="212">
        <v>0</v>
      </c>
      <c r="AO91" s="212"/>
      <c r="AP91" s="212"/>
      <c r="AQ91" s="33"/>
      <c r="AS91" s="72" t="s">
        <v>85</v>
      </c>
      <c r="AT91" s="73" t="s">
        <v>86</v>
      </c>
      <c r="AU91" s="73" t="s">
        <v>35</v>
      </c>
      <c r="AV91" s="74" t="s">
        <v>58</v>
      </c>
    </row>
    <row r="92" spans="1:76" s="1" customFormat="1" ht="10.9" customHeight="1"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3"/>
      <c r="AS92" s="98"/>
      <c r="AT92" s="52"/>
      <c r="AU92" s="52"/>
      <c r="AV92" s="54"/>
    </row>
    <row r="93" spans="1:76" s="1" customFormat="1" ht="30" customHeight="1">
      <c r="B93" s="31"/>
      <c r="C93" s="99" t="s">
        <v>87</v>
      </c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205">
        <f>ROUND(AG87+AG91,2)</f>
        <v>0</v>
      </c>
      <c r="AH93" s="205"/>
      <c r="AI93" s="205"/>
      <c r="AJ93" s="205"/>
      <c r="AK93" s="205"/>
      <c r="AL93" s="205"/>
      <c r="AM93" s="205"/>
      <c r="AN93" s="205">
        <f>AN87+AN91</f>
        <v>0</v>
      </c>
      <c r="AO93" s="205"/>
      <c r="AP93" s="205"/>
      <c r="AQ93" s="33"/>
    </row>
    <row r="94" spans="1:76" s="1" customFormat="1" ht="6.95" customHeight="1">
      <c r="B94" s="55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7"/>
    </row>
    <row r="96" spans="1:76" ht="16.5">
      <c r="B96" s="174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  <c r="AL96" s="174" t="s">
        <v>34</v>
      </c>
      <c r="AM96" s="174"/>
      <c r="AN96" s="174" t="s">
        <v>42</v>
      </c>
      <c r="AO96" s="174"/>
      <c r="AP96" s="174"/>
      <c r="AQ96" s="174"/>
    </row>
    <row r="97" spans="2:44" ht="16.5">
      <c r="B97" s="175"/>
      <c r="C97" s="176"/>
      <c r="D97" s="176" t="s">
        <v>466</v>
      </c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  <c r="AA97" s="176"/>
      <c r="AB97" s="176"/>
      <c r="AC97" s="176"/>
      <c r="AD97" s="176"/>
      <c r="AE97" s="176"/>
      <c r="AF97" s="176"/>
      <c r="AG97" s="176"/>
      <c r="AH97" s="176"/>
      <c r="AI97" s="176"/>
      <c r="AJ97" s="176"/>
      <c r="AK97" s="176"/>
      <c r="AL97" s="177">
        <f>SUMIF('01 - Vlastní objekt'!R124:R203,AR97,'01 - Vlastní objekt'!N124:Q203)</f>
        <v>0</v>
      </c>
      <c r="AM97" s="176"/>
      <c r="AN97" s="177">
        <f>AL97*1.21</f>
        <v>0</v>
      </c>
      <c r="AO97" s="176"/>
      <c r="AP97" s="176"/>
      <c r="AQ97" s="178"/>
      <c r="AR97">
        <v>1</v>
      </c>
    </row>
    <row r="98" spans="2:44" ht="16.5">
      <c r="B98" s="174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174"/>
      <c r="AH98" s="174"/>
      <c r="AI98" s="174"/>
      <c r="AJ98" s="174"/>
      <c r="AK98" s="174"/>
      <c r="AL98" s="174"/>
      <c r="AM98" s="174"/>
      <c r="AN98" s="174"/>
      <c r="AO98" s="174"/>
      <c r="AP98" s="174"/>
      <c r="AQ98" s="174"/>
    </row>
    <row r="99" spans="2:44" ht="16.5">
      <c r="B99" s="174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174"/>
      <c r="AH99" s="174"/>
      <c r="AI99" s="174"/>
      <c r="AJ99" s="174"/>
      <c r="AK99" s="174"/>
      <c r="AL99" s="174"/>
      <c r="AM99" s="174"/>
      <c r="AN99" s="174"/>
      <c r="AO99" s="174"/>
      <c r="AP99" s="174"/>
      <c r="AQ99" s="174"/>
    </row>
    <row r="100" spans="2:44" ht="16.5">
      <c r="B100" s="179"/>
      <c r="C100" s="180"/>
      <c r="D100" s="180" t="s">
        <v>465</v>
      </c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1">
        <f>AG93-AL97</f>
        <v>0</v>
      </c>
      <c r="AM100" s="180"/>
      <c r="AN100" s="181">
        <f>AN93-AN97</f>
        <v>0</v>
      </c>
      <c r="AO100" s="180"/>
      <c r="AP100" s="180"/>
      <c r="AQ100" s="182"/>
    </row>
  </sheetData>
  <mergeCells count="49">
    <mergeCell ref="AR2:BE2"/>
    <mergeCell ref="AG87:AM87"/>
    <mergeCell ref="AN87:AP87"/>
    <mergeCell ref="AG91:AM91"/>
    <mergeCell ref="AN91:AP91"/>
    <mergeCell ref="AS82:AT84"/>
    <mergeCell ref="AM83:AP83"/>
    <mergeCell ref="AK26:AO26"/>
    <mergeCell ref="AK27:AO27"/>
    <mergeCell ref="AK29:AO29"/>
    <mergeCell ref="AG93:AM93"/>
    <mergeCell ref="AN93:AP93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L34:O34"/>
    <mergeCell ref="W34:AE34"/>
    <mergeCell ref="AK34:AO34"/>
    <mergeCell ref="L35:O35"/>
    <mergeCell ref="W35:AE35"/>
    <mergeCell ref="AK35:AO35"/>
    <mergeCell ref="L32:O32"/>
    <mergeCell ref="W32:AE32"/>
    <mergeCell ref="AK32:AO32"/>
    <mergeCell ref="L33:O33"/>
    <mergeCell ref="W33:AE33"/>
    <mergeCell ref="AK33:AO33"/>
    <mergeCell ref="L31:O31"/>
    <mergeCell ref="W31:AE31"/>
    <mergeCell ref="AK31:AO31"/>
    <mergeCell ref="C2:AP2"/>
    <mergeCell ref="C4:AP4"/>
    <mergeCell ref="K5:AO5"/>
    <mergeCell ref="K6:AO6"/>
    <mergeCell ref="E23:AN23"/>
  </mergeCells>
  <hyperlinks>
    <hyperlink ref="K1:S1" location="C2" display="1) Souhrnný list stavby"/>
    <hyperlink ref="W1:AF1" location="C87" display="2) Rekapitulace objektů"/>
    <hyperlink ref="A88" location="'01 - Vlastní objekt'!C2" display="/"/>
    <hyperlink ref="A89" location="'02 - VRN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04"/>
  <sheetViews>
    <sheetView showGridLines="0" workbookViewId="0">
      <pane ySplit="1" topLeftCell="A190" activePane="bottomLeft" state="frozen"/>
      <selection pane="bottomLeft" activeCell="L126" sqref="L126:M126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3.5" style="163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1"/>
      <c r="B1" s="11"/>
      <c r="C1" s="11"/>
      <c r="D1" s="12" t="s">
        <v>1</v>
      </c>
      <c r="E1" s="11"/>
      <c r="F1" s="13" t="s">
        <v>88</v>
      </c>
      <c r="G1" s="13"/>
      <c r="H1" s="247" t="s">
        <v>89</v>
      </c>
      <c r="I1" s="247"/>
      <c r="J1" s="247"/>
      <c r="K1" s="247"/>
      <c r="L1" s="13" t="s">
        <v>90</v>
      </c>
      <c r="M1" s="11"/>
      <c r="N1" s="11"/>
      <c r="O1" s="12" t="s">
        <v>91</v>
      </c>
      <c r="P1" s="11"/>
      <c r="Q1" s="11"/>
      <c r="R1" s="162"/>
      <c r="S1" s="13" t="s">
        <v>92</v>
      </c>
      <c r="T1" s="13"/>
      <c r="U1" s="101"/>
      <c r="V1" s="10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86" t="s">
        <v>7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S2" s="209" t="s">
        <v>8</v>
      </c>
      <c r="T2" s="210"/>
      <c r="U2" s="210"/>
      <c r="V2" s="210"/>
      <c r="W2" s="210"/>
      <c r="X2" s="210"/>
      <c r="Y2" s="210"/>
      <c r="Z2" s="210"/>
      <c r="AA2" s="210"/>
      <c r="AB2" s="210"/>
      <c r="AC2" s="210"/>
      <c r="AT2" s="17" t="s">
        <v>80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64"/>
      <c r="AT3" s="17" t="s">
        <v>93</v>
      </c>
    </row>
    <row r="4" spans="1:66" ht="36.950000000000003" customHeight="1">
      <c r="B4" s="21"/>
      <c r="C4" s="188" t="s">
        <v>94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65"/>
      <c r="T4" s="23" t="s">
        <v>13</v>
      </c>
      <c r="AT4" s="17" t="s">
        <v>6</v>
      </c>
    </row>
    <row r="5" spans="1:66" ht="6.95" customHeight="1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165"/>
    </row>
    <row r="6" spans="1:66" ht="25.35" customHeight="1">
      <c r="B6" s="21"/>
      <c r="C6" s="24"/>
      <c r="D6" s="28" t="s">
        <v>17</v>
      </c>
      <c r="E6" s="24"/>
      <c r="F6" s="220" t="str">
        <f>'Rekapitulace stavby'!K6</f>
        <v>Včelín Liboc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4"/>
      <c r="R6" s="165"/>
    </row>
    <row r="7" spans="1:66" s="1" customFormat="1" ht="32.85" customHeight="1">
      <c r="B7" s="31"/>
      <c r="C7" s="32"/>
      <c r="D7" s="27" t="s">
        <v>95</v>
      </c>
      <c r="E7" s="32"/>
      <c r="F7" s="192" t="s">
        <v>96</v>
      </c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32"/>
      <c r="R7" s="166"/>
    </row>
    <row r="8" spans="1:66" s="1" customFormat="1" ht="14.45" customHeight="1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166"/>
    </row>
    <row r="9" spans="1:66" s="1" customFormat="1" ht="14.45" customHeight="1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23"/>
      <c r="P9" s="223"/>
      <c r="Q9" s="32"/>
      <c r="R9" s="166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166"/>
    </row>
    <row r="11" spans="1:66" s="1" customFormat="1" ht="14.45" customHeight="1">
      <c r="B11" s="31"/>
      <c r="C11" s="32"/>
      <c r="D11" s="28" t="s">
        <v>24</v>
      </c>
      <c r="E11" s="32"/>
      <c r="F11" s="32"/>
      <c r="G11" s="32"/>
      <c r="H11" s="32"/>
      <c r="I11" s="32"/>
      <c r="J11" s="32"/>
      <c r="K11" s="32"/>
      <c r="L11" s="32"/>
      <c r="M11" s="28" t="s">
        <v>25</v>
      </c>
      <c r="N11" s="32"/>
      <c r="O11" s="190" t="str">
        <f>IF('Rekapitulace stavby'!AN10="","",'Rekapitulace stavby'!AN10)</f>
        <v/>
      </c>
      <c r="P11" s="190"/>
      <c r="Q11" s="32"/>
      <c r="R11" s="166"/>
    </row>
    <row r="12" spans="1:66" s="1" customFormat="1" ht="18" customHeight="1">
      <c r="B12" s="31"/>
      <c r="C12" s="32"/>
      <c r="D12" s="32"/>
      <c r="E12" s="26" t="str">
        <f>IF('Rekapitulace stavby'!E11="","",'Rekapitulace stavby'!E11)</f>
        <v xml:space="preserve"> </v>
      </c>
      <c r="F12" s="32"/>
      <c r="G12" s="32"/>
      <c r="H12" s="32"/>
      <c r="I12" s="32"/>
      <c r="J12" s="32"/>
      <c r="K12" s="32"/>
      <c r="L12" s="32"/>
      <c r="M12" s="28" t="s">
        <v>26</v>
      </c>
      <c r="N12" s="32"/>
      <c r="O12" s="190" t="str">
        <f>IF('Rekapitulace stavby'!AN11="","",'Rekapitulace stavby'!AN11)</f>
        <v/>
      </c>
      <c r="P12" s="190"/>
      <c r="Q12" s="32"/>
      <c r="R12" s="166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166"/>
    </row>
    <row r="14" spans="1:66" s="1" customFormat="1" ht="14.45" customHeight="1">
      <c r="B14" s="31"/>
      <c r="C14" s="32"/>
      <c r="D14" s="28" t="s">
        <v>27</v>
      </c>
      <c r="E14" s="32"/>
      <c r="F14" s="32"/>
      <c r="G14" s="32"/>
      <c r="H14" s="32"/>
      <c r="I14" s="32"/>
      <c r="J14" s="32"/>
      <c r="K14" s="32"/>
      <c r="L14" s="32"/>
      <c r="M14" s="28" t="s">
        <v>25</v>
      </c>
      <c r="N14" s="32"/>
      <c r="O14" s="190" t="str">
        <f>IF('Rekapitulace stavby'!AN13="","",'Rekapitulace stavby'!AN13)</f>
        <v/>
      </c>
      <c r="P14" s="190"/>
      <c r="Q14" s="32"/>
      <c r="R14" s="166"/>
    </row>
    <row r="15" spans="1:66" s="1" customFormat="1" ht="18" customHeight="1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26</v>
      </c>
      <c r="N15" s="32"/>
      <c r="O15" s="190" t="str">
        <f>IF('Rekapitulace stavby'!AN14="","",'Rekapitulace stavby'!AN14)</f>
        <v/>
      </c>
      <c r="P15" s="190"/>
      <c r="Q15" s="32"/>
      <c r="R15" s="166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166"/>
    </row>
    <row r="17" spans="2:18" s="1" customFormat="1" ht="14.45" customHeight="1">
      <c r="B17" s="31"/>
      <c r="C17" s="32"/>
      <c r="D17" s="28" t="s">
        <v>28</v>
      </c>
      <c r="E17" s="32"/>
      <c r="F17" s="32"/>
      <c r="G17" s="32"/>
      <c r="H17" s="32"/>
      <c r="I17" s="32"/>
      <c r="J17" s="32"/>
      <c r="K17" s="32"/>
      <c r="L17" s="32"/>
      <c r="M17" s="28" t="s">
        <v>25</v>
      </c>
      <c r="N17" s="32"/>
      <c r="O17" s="190" t="str">
        <f>IF('Rekapitulace stavby'!AN16="","",'Rekapitulace stavby'!AN16)</f>
        <v/>
      </c>
      <c r="P17" s="190"/>
      <c r="Q17" s="32"/>
      <c r="R17" s="166"/>
    </row>
    <row r="18" spans="2:18" s="1" customFormat="1" ht="18" customHeight="1">
      <c r="B18" s="31"/>
      <c r="C18" s="32"/>
      <c r="D18" s="32"/>
      <c r="E18" s="26" t="str">
        <f>IF('Rekapitulace stavby'!E17="","",'Rekapitulace stavby'!E17)</f>
        <v xml:space="preserve"> </v>
      </c>
      <c r="F18" s="32"/>
      <c r="G18" s="32"/>
      <c r="H18" s="32"/>
      <c r="I18" s="32"/>
      <c r="J18" s="32"/>
      <c r="K18" s="32"/>
      <c r="L18" s="32"/>
      <c r="M18" s="28" t="s">
        <v>26</v>
      </c>
      <c r="N18" s="32"/>
      <c r="O18" s="190" t="str">
        <f>IF('Rekapitulace stavby'!AN17="","",'Rekapitulace stavby'!AN17)</f>
        <v/>
      </c>
      <c r="P18" s="190"/>
      <c r="Q18" s="32"/>
      <c r="R18" s="166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166"/>
    </row>
    <row r="20" spans="2:18" s="1" customFormat="1" ht="14.45" customHeight="1">
      <c r="B20" s="31"/>
      <c r="C20" s="32"/>
      <c r="D20" s="28" t="s">
        <v>30</v>
      </c>
      <c r="E20" s="32"/>
      <c r="F20" s="32"/>
      <c r="G20" s="32"/>
      <c r="H20" s="32"/>
      <c r="I20" s="32"/>
      <c r="J20" s="32"/>
      <c r="K20" s="32"/>
      <c r="L20" s="32"/>
      <c r="M20" s="28" t="s">
        <v>25</v>
      </c>
      <c r="N20" s="32"/>
      <c r="O20" s="190" t="str">
        <f>IF('Rekapitulace stavby'!AN19="","",'Rekapitulace stavby'!AN19)</f>
        <v/>
      </c>
      <c r="P20" s="190"/>
      <c r="Q20" s="32"/>
      <c r="R20" s="166"/>
    </row>
    <row r="21" spans="2:18" s="1" customFormat="1" ht="18" customHeight="1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26</v>
      </c>
      <c r="N21" s="32"/>
      <c r="O21" s="190" t="str">
        <f>IF('Rekapitulace stavby'!AN20="","",'Rekapitulace stavby'!AN20)</f>
        <v/>
      </c>
      <c r="P21" s="190"/>
      <c r="Q21" s="32"/>
      <c r="R21" s="166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166"/>
    </row>
    <row r="23" spans="2:18" s="1" customFormat="1" ht="14.45" customHeight="1">
      <c r="B23" s="31"/>
      <c r="C23" s="32"/>
      <c r="D23" s="28" t="s">
        <v>31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166"/>
    </row>
    <row r="24" spans="2:18" s="1" customFormat="1" ht="16.5" customHeight="1">
      <c r="B24" s="31"/>
      <c r="C24" s="32"/>
      <c r="D24" s="32"/>
      <c r="E24" s="193" t="s">
        <v>5</v>
      </c>
      <c r="F24" s="193"/>
      <c r="G24" s="193"/>
      <c r="H24" s="193"/>
      <c r="I24" s="193"/>
      <c r="J24" s="193"/>
      <c r="K24" s="193"/>
      <c r="L24" s="193"/>
      <c r="M24" s="32"/>
      <c r="N24" s="32"/>
      <c r="O24" s="32"/>
      <c r="P24" s="32"/>
      <c r="Q24" s="32"/>
      <c r="R24" s="166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166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166"/>
    </row>
    <row r="27" spans="2:18" s="1" customFormat="1" ht="14.45" customHeight="1">
      <c r="B27" s="31"/>
      <c r="C27" s="32"/>
      <c r="D27" s="102" t="s">
        <v>97</v>
      </c>
      <c r="E27" s="32"/>
      <c r="F27" s="32"/>
      <c r="G27" s="32"/>
      <c r="H27" s="32"/>
      <c r="I27" s="32"/>
      <c r="J27" s="32"/>
      <c r="K27" s="32"/>
      <c r="L27" s="32"/>
      <c r="M27" s="217">
        <f>N88</f>
        <v>0</v>
      </c>
      <c r="N27" s="217"/>
      <c r="O27" s="217"/>
      <c r="P27" s="217"/>
      <c r="Q27" s="32"/>
      <c r="R27" s="166"/>
    </row>
    <row r="28" spans="2:18" s="1" customFormat="1" ht="14.45" customHeight="1">
      <c r="B28" s="31"/>
      <c r="C28" s="32"/>
      <c r="D28" s="30" t="s">
        <v>98</v>
      </c>
      <c r="E28" s="32"/>
      <c r="F28" s="32"/>
      <c r="G28" s="32"/>
      <c r="H28" s="32"/>
      <c r="I28" s="32"/>
      <c r="J28" s="32"/>
      <c r="K28" s="32"/>
      <c r="L28" s="32"/>
      <c r="M28" s="217">
        <f>N102</f>
        <v>0</v>
      </c>
      <c r="N28" s="217"/>
      <c r="O28" s="217"/>
      <c r="P28" s="217"/>
      <c r="Q28" s="32"/>
      <c r="R28" s="166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166"/>
    </row>
    <row r="30" spans="2:18" s="1" customFormat="1" ht="25.35" customHeight="1">
      <c r="B30" s="31"/>
      <c r="C30" s="32"/>
      <c r="D30" s="103" t="s">
        <v>34</v>
      </c>
      <c r="E30" s="32"/>
      <c r="F30" s="32"/>
      <c r="G30" s="32"/>
      <c r="H30" s="32"/>
      <c r="I30" s="32"/>
      <c r="J30" s="32"/>
      <c r="K30" s="32"/>
      <c r="L30" s="32"/>
      <c r="M30" s="224">
        <f>ROUND(M27+M28,2)</f>
        <v>0</v>
      </c>
      <c r="N30" s="222"/>
      <c r="O30" s="222"/>
      <c r="P30" s="222"/>
      <c r="Q30" s="32"/>
      <c r="R30" s="166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166"/>
    </row>
    <row r="32" spans="2:18" s="1" customFormat="1" ht="14.45" customHeight="1">
      <c r="B32" s="31"/>
      <c r="C32" s="32"/>
      <c r="D32" s="38" t="s">
        <v>35</v>
      </c>
      <c r="E32" s="38" t="s">
        <v>36</v>
      </c>
      <c r="F32" s="39">
        <v>0.21</v>
      </c>
      <c r="G32" s="104" t="s">
        <v>37</v>
      </c>
      <c r="H32" s="225">
        <f>ROUND((SUM(BE102:BE103)+SUM(BE121:BE203)), 2)</f>
        <v>0</v>
      </c>
      <c r="I32" s="222"/>
      <c r="J32" s="222"/>
      <c r="K32" s="32"/>
      <c r="L32" s="32"/>
      <c r="M32" s="225">
        <f>ROUND(ROUND((SUM(BE102:BE103)+SUM(BE121:BE203)), 2)*F32, 2)</f>
        <v>0</v>
      </c>
      <c r="N32" s="222"/>
      <c r="O32" s="222"/>
      <c r="P32" s="222"/>
      <c r="Q32" s="32"/>
      <c r="R32" s="166"/>
    </row>
    <row r="33" spans="2:18" s="1" customFormat="1" ht="14.45" customHeight="1">
      <c r="B33" s="31"/>
      <c r="C33" s="32"/>
      <c r="D33" s="32"/>
      <c r="E33" s="38" t="s">
        <v>38</v>
      </c>
      <c r="F33" s="39">
        <v>0.15</v>
      </c>
      <c r="G33" s="104" t="s">
        <v>37</v>
      </c>
      <c r="H33" s="225">
        <f>ROUND((SUM(BF102:BF103)+SUM(BF121:BF203)), 2)</f>
        <v>0</v>
      </c>
      <c r="I33" s="222"/>
      <c r="J33" s="222"/>
      <c r="K33" s="32"/>
      <c r="L33" s="32"/>
      <c r="M33" s="225">
        <f>ROUND(ROUND((SUM(BF102:BF103)+SUM(BF121:BF203)), 2)*F33, 2)</f>
        <v>0</v>
      </c>
      <c r="N33" s="222"/>
      <c r="O33" s="222"/>
      <c r="P33" s="222"/>
      <c r="Q33" s="32"/>
      <c r="R33" s="166"/>
    </row>
    <row r="34" spans="2:18" s="1" customFormat="1" ht="14.45" hidden="1" customHeight="1">
      <c r="B34" s="31"/>
      <c r="C34" s="32"/>
      <c r="D34" s="32"/>
      <c r="E34" s="38" t="s">
        <v>39</v>
      </c>
      <c r="F34" s="39">
        <v>0.21</v>
      </c>
      <c r="G34" s="104" t="s">
        <v>37</v>
      </c>
      <c r="H34" s="225">
        <f>ROUND((SUM(BG102:BG103)+SUM(BG121:BG203)), 2)</f>
        <v>0</v>
      </c>
      <c r="I34" s="222"/>
      <c r="J34" s="222"/>
      <c r="K34" s="32"/>
      <c r="L34" s="32"/>
      <c r="M34" s="225">
        <v>0</v>
      </c>
      <c r="N34" s="222"/>
      <c r="O34" s="222"/>
      <c r="P34" s="222"/>
      <c r="Q34" s="32"/>
      <c r="R34" s="166"/>
    </row>
    <row r="35" spans="2:18" s="1" customFormat="1" ht="14.45" hidden="1" customHeight="1">
      <c r="B35" s="31"/>
      <c r="C35" s="32"/>
      <c r="D35" s="32"/>
      <c r="E35" s="38" t="s">
        <v>40</v>
      </c>
      <c r="F35" s="39">
        <v>0.15</v>
      </c>
      <c r="G35" s="104" t="s">
        <v>37</v>
      </c>
      <c r="H35" s="225">
        <f>ROUND((SUM(BH102:BH103)+SUM(BH121:BH203)), 2)</f>
        <v>0</v>
      </c>
      <c r="I35" s="222"/>
      <c r="J35" s="222"/>
      <c r="K35" s="32"/>
      <c r="L35" s="32"/>
      <c r="M35" s="225">
        <v>0</v>
      </c>
      <c r="N35" s="222"/>
      <c r="O35" s="222"/>
      <c r="P35" s="222"/>
      <c r="Q35" s="32"/>
      <c r="R35" s="166"/>
    </row>
    <row r="36" spans="2:18" s="1" customFormat="1" ht="14.45" hidden="1" customHeight="1">
      <c r="B36" s="31"/>
      <c r="C36" s="32"/>
      <c r="D36" s="32"/>
      <c r="E36" s="38" t="s">
        <v>41</v>
      </c>
      <c r="F36" s="39">
        <v>0</v>
      </c>
      <c r="G36" s="104" t="s">
        <v>37</v>
      </c>
      <c r="H36" s="225">
        <f>ROUND((SUM(BI102:BI103)+SUM(BI121:BI203)), 2)</f>
        <v>0</v>
      </c>
      <c r="I36" s="222"/>
      <c r="J36" s="222"/>
      <c r="K36" s="32"/>
      <c r="L36" s="32"/>
      <c r="M36" s="225">
        <v>0</v>
      </c>
      <c r="N36" s="222"/>
      <c r="O36" s="222"/>
      <c r="P36" s="222"/>
      <c r="Q36" s="32"/>
      <c r="R36" s="166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166"/>
    </row>
    <row r="38" spans="2:18" s="1" customFormat="1" ht="25.35" customHeight="1">
      <c r="B38" s="31"/>
      <c r="C38" s="100"/>
      <c r="D38" s="105" t="s">
        <v>42</v>
      </c>
      <c r="E38" s="71"/>
      <c r="F38" s="71"/>
      <c r="G38" s="106" t="s">
        <v>43</v>
      </c>
      <c r="H38" s="107" t="s">
        <v>44</v>
      </c>
      <c r="I38" s="71"/>
      <c r="J38" s="71"/>
      <c r="K38" s="71"/>
      <c r="L38" s="226">
        <f>SUM(M30:M36)</f>
        <v>0</v>
      </c>
      <c r="M38" s="226"/>
      <c r="N38" s="226"/>
      <c r="O38" s="226"/>
      <c r="P38" s="227"/>
      <c r="Q38" s="100"/>
      <c r="R38" s="166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166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166"/>
    </row>
    <row r="41" spans="2:18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165"/>
    </row>
    <row r="42" spans="2:18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165"/>
    </row>
    <row r="43" spans="2:18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165"/>
    </row>
    <row r="44" spans="2:18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165"/>
    </row>
    <row r="45" spans="2:18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165"/>
    </row>
    <row r="46" spans="2:18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165"/>
    </row>
    <row r="47" spans="2:18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165"/>
    </row>
    <row r="48" spans="2:18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165"/>
    </row>
    <row r="49" spans="2:18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165"/>
    </row>
    <row r="50" spans="2:18" s="1" customFormat="1" ht="15">
      <c r="B50" s="31"/>
      <c r="C50" s="32"/>
      <c r="D50" s="46" t="s">
        <v>45</v>
      </c>
      <c r="E50" s="47"/>
      <c r="F50" s="47"/>
      <c r="G50" s="47"/>
      <c r="H50" s="48"/>
      <c r="I50" s="32"/>
      <c r="J50" s="46" t="s">
        <v>46</v>
      </c>
      <c r="K50" s="47"/>
      <c r="L50" s="47"/>
      <c r="M50" s="47"/>
      <c r="N50" s="47"/>
      <c r="O50" s="47"/>
      <c r="P50" s="48"/>
      <c r="Q50" s="32"/>
      <c r="R50" s="166"/>
    </row>
    <row r="51" spans="2:18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165"/>
    </row>
    <row r="52" spans="2:18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165"/>
    </row>
    <row r="53" spans="2:18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165"/>
    </row>
    <row r="54" spans="2:18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165"/>
    </row>
    <row r="55" spans="2:18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165"/>
    </row>
    <row r="56" spans="2:18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165"/>
    </row>
    <row r="57" spans="2:18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165"/>
    </row>
    <row r="58" spans="2:18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165"/>
    </row>
    <row r="59" spans="2:18" s="1" customFormat="1" ht="15">
      <c r="B59" s="31"/>
      <c r="C59" s="32"/>
      <c r="D59" s="51" t="s">
        <v>47</v>
      </c>
      <c r="E59" s="52"/>
      <c r="F59" s="52"/>
      <c r="G59" s="53" t="s">
        <v>48</v>
      </c>
      <c r="H59" s="54"/>
      <c r="I59" s="32"/>
      <c r="J59" s="51" t="s">
        <v>47</v>
      </c>
      <c r="K59" s="52"/>
      <c r="L59" s="52"/>
      <c r="M59" s="52"/>
      <c r="N59" s="53" t="s">
        <v>48</v>
      </c>
      <c r="O59" s="52"/>
      <c r="P59" s="54"/>
      <c r="Q59" s="32"/>
      <c r="R59" s="166"/>
    </row>
    <row r="60" spans="2:18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165"/>
    </row>
    <row r="61" spans="2:18" s="1" customFormat="1" ht="15">
      <c r="B61" s="31"/>
      <c r="C61" s="32"/>
      <c r="D61" s="46" t="s">
        <v>49</v>
      </c>
      <c r="E61" s="47"/>
      <c r="F61" s="47"/>
      <c r="G61" s="47"/>
      <c r="H61" s="48"/>
      <c r="I61" s="32"/>
      <c r="J61" s="46" t="s">
        <v>50</v>
      </c>
      <c r="K61" s="47"/>
      <c r="L61" s="47"/>
      <c r="M61" s="47"/>
      <c r="N61" s="47"/>
      <c r="O61" s="47"/>
      <c r="P61" s="48"/>
      <c r="Q61" s="32"/>
      <c r="R61" s="166"/>
    </row>
    <row r="62" spans="2:18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165"/>
    </row>
    <row r="63" spans="2:18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165"/>
    </row>
    <row r="64" spans="2:18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165"/>
    </row>
    <row r="65" spans="2:18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165"/>
    </row>
    <row r="66" spans="2:18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165"/>
    </row>
    <row r="67" spans="2:18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165"/>
    </row>
    <row r="68" spans="2:18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165"/>
    </row>
    <row r="69" spans="2:18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165"/>
    </row>
    <row r="70" spans="2:18" s="1" customFormat="1" ht="15">
      <c r="B70" s="31"/>
      <c r="C70" s="32"/>
      <c r="D70" s="51" t="s">
        <v>47</v>
      </c>
      <c r="E70" s="52"/>
      <c r="F70" s="52"/>
      <c r="G70" s="53" t="s">
        <v>48</v>
      </c>
      <c r="H70" s="54"/>
      <c r="I70" s="32"/>
      <c r="J70" s="51" t="s">
        <v>47</v>
      </c>
      <c r="K70" s="52"/>
      <c r="L70" s="52"/>
      <c r="M70" s="52"/>
      <c r="N70" s="53" t="s">
        <v>48</v>
      </c>
      <c r="O70" s="52"/>
      <c r="P70" s="54"/>
      <c r="Q70" s="32"/>
      <c r="R70" s="166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16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168"/>
    </row>
    <row r="76" spans="2:18" s="1" customFormat="1" ht="36.950000000000003" customHeight="1">
      <c r="B76" s="31"/>
      <c r="C76" s="188" t="s">
        <v>99</v>
      </c>
      <c r="D76" s="189"/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66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166"/>
    </row>
    <row r="78" spans="2:18" s="1" customFormat="1" ht="30" customHeight="1">
      <c r="B78" s="31"/>
      <c r="C78" s="28" t="s">
        <v>17</v>
      </c>
      <c r="D78" s="32"/>
      <c r="E78" s="32"/>
      <c r="F78" s="220" t="str">
        <f>F6</f>
        <v>Včelín Liboc</v>
      </c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32"/>
      <c r="R78" s="166"/>
    </row>
    <row r="79" spans="2:18" s="1" customFormat="1" ht="36.950000000000003" customHeight="1">
      <c r="B79" s="31"/>
      <c r="C79" s="65" t="s">
        <v>95</v>
      </c>
      <c r="D79" s="32"/>
      <c r="E79" s="32"/>
      <c r="F79" s="202" t="str">
        <f>F7</f>
        <v>01 - Vlastní objekt</v>
      </c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32"/>
      <c r="R79" s="166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166"/>
    </row>
    <row r="81" spans="2:47" s="1" customFormat="1" ht="18" customHeight="1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23"/>
      <c r="N81" s="223"/>
      <c r="O81" s="223"/>
      <c r="P81" s="223"/>
      <c r="Q81" s="32"/>
      <c r="R81" s="166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166"/>
    </row>
    <row r="83" spans="2:47" s="1" customFormat="1" ht="15">
      <c r="B83" s="31"/>
      <c r="C83" s="28" t="s">
        <v>24</v>
      </c>
      <c r="D83" s="32"/>
      <c r="E83" s="32"/>
      <c r="F83" s="26" t="str">
        <f>E12</f>
        <v xml:space="preserve"> </v>
      </c>
      <c r="G83" s="32"/>
      <c r="H83" s="32"/>
      <c r="I83" s="32"/>
      <c r="J83" s="32"/>
      <c r="K83" s="28" t="s">
        <v>28</v>
      </c>
      <c r="L83" s="32"/>
      <c r="M83" s="190" t="str">
        <f>E18</f>
        <v xml:space="preserve"> </v>
      </c>
      <c r="N83" s="190"/>
      <c r="O83" s="190"/>
      <c r="P83" s="190"/>
      <c r="Q83" s="190"/>
      <c r="R83" s="166"/>
    </row>
    <row r="84" spans="2:47" s="1" customFormat="1" ht="14.45" customHeight="1">
      <c r="B84" s="31"/>
      <c r="C84" s="28" t="s">
        <v>27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30</v>
      </c>
      <c r="L84" s="32"/>
      <c r="M84" s="190" t="str">
        <f>E21</f>
        <v xml:space="preserve"> </v>
      </c>
      <c r="N84" s="190"/>
      <c r="O84" s="190"/>
      <c r="P84" s="190"/>
      <c r="Q84" s="190"/>
      <c r="R84" s="166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166"/>
    </row>
    <row r="86" spans="2:47" s="1" customFormat="1" ht="29.25" customHeight="1">
      <c r="B86" s="31"/>
      <c r="C86" s="228" t="s">
        <v>100</v>
      </c>
      <c r="D86" s="229"/>
      <c r="E86" s="229"/>
      <c r="F86" s="229"/>
      <c r="G86" s="229"/>
      <c r="H86" s="100"/>
      <c r="I86" s="100"/>
      <c r="J86" s="100"/>
      <c r="K86" s="100"/>
      <c r="L86" s="100"/>
      <c r="M86" s="100"/>
      <c r="N86" s="228" t="s">
        <v>101</v>
      </c>
      <c r="O86" s="229"/>
      <c r="P86" s="229"/>
      <c r="Q86" s="229"/>
      <c r="R86" s="166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166"/>
    </row>
    <row r="88" spans="2:47" s="1" customFormat="1" ht="29.25" customHeight="1">
      <c r="B88" s="31"/>
      <c r="C88" s="108" t="s">
        <v>102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12">
        <f>N121</f>
        <v>0</v>
      </c>
      <c r="O88" s="230"/>
      <c r="P88" s="230"/>
      <c r="Q88" s="230"/>
      <c r="R88" s="166"/>
      <c r="AU88" s="17" t="s">
        <v>103</v>
      </c>
    </row>
    <row r="89" spans="2:47" s="6" customFormat="1" ht="24.95" customHeight="1">
      <c r="B89" s="109"/>
      <c r="C89" s="110"/>
      <c r="D89" s="111" t="s">
        <v>104</v>
      </c>
      <c r="E89" s="110"/>
      <c r="F89" s="110"/>
      <c r="G89" s="110"/>
      <c r="H89" s="110"/>
      <c r="I89" s="110"/>
      <c r="J89" s="110"/>
      <c r="K89" s="110"/>
      <c r="L89" s="110"/>
      <c r="M89" s="110"/>
      <c r="N89" s="231">
        <f>N122</f>
        <v>0</v>
      </c>
      <c r="O89" s="232"/>
      <c r="P89" s="232"/>
      <c r="Q89" s="232"/>
      <c r="R89" s="169"/>
    </row>
    <row r="90" spans="2:47" s="7" customFormat="1" ht="19.899999999999999" customHeight="1">
      <c r="B90" s="113"/>
      <c r="C90" s="114"/>
      <c r="D90" s="115" t="s">
        <v>105</v>
      </c>
      <c r="E90" s="114"/>
      <c r="F90" s="114"/>
      <c r="G90" s="114"/>
      <c r="H90" s="114"/>
      <c r="I90" s="114"/>
      <c r="J90" s="114"/>
      <c r="K90" s="114"/>
      <c r="L90" s="114"/>
      <c r="M90" s="114"/>
      <c r="N90" s="233">
        <f>N123</f>
        <v>0</v>
      </c>
      <c r="O90" s="234"/>
      <c r="P90" s="234"/>
      <c r="Q90" s="234"/>
      <c r="R90" s="170"/>
    </row>
    <row r="91" spans="2:47" s="7" customFormat="1" ht="19.899999999999999" customHeight="1">
      <c r="B91" s="113"/>
      <c r="C91" s="114"/>
      <c r="D91" s="115" t="s">
        <v>106</v>
      </c>
      <c r="E91" s="114"/>
      <c r="F91" s="114"/>
      <c r="G91" s="114"/>
      <c r="H91" s="114"/>
      <c r="I91" s="114"/>
      <c r="J91" s="114"/>
      <c r="K91" s="114"/>
      <c r="L91" s="114"/>
      <c r="M91" s="114"/>
      <c r="N91" s="233">
        <f>N135</f>
        <v>0</v>
      </c>
      <c r="O91" s="234"/>
      <c r="P91" s="234"/>
      <c r="Q91" s="234"/>
      <c r="R91" s="170"/>
    </row>
    <row r="92" spans="2:47" s="7" customFormat="1" ht="19.899999999999999" customHeight="1">
      <c r="B92" s="113"/>
      <c r="C92" s="114"/>
      <c r="D92" s="115" t="s">
        <v>107</v>
      </c>
      <c r="E92" s="114"/>
      <c r="F92" s="114"/>
      <c r="G92" s="114"/>
      <c r="H92" s="114"/>
      <c r="I92" s="114"/>
      <c r="J92" s="114"/>
      <c r="K92" s="114"/>
      <c r="L92" s="114"/>
      <c r="M92" s="114"/>
      <c r="N92" s="233">
        <f>N140</f>
        <v>0</v>
      </c>
      <c r="O92" s="234"/>
      <c r="P92" s="234"/>
      <c r="Q92" s="234"/>
      <c r="R92" s="170"/>
    </row>
    <row r="93" spans="2:47" s="6" customFormat="1" ht="24.95" customHeight="1">
      <c r="B93" s="109"/>
      <c r="C93" s="110"/>
      <c r="D93" s="111" t="s">
        <v>108</v>
      </c>
      <c r="E93" s="110"/>
      <c r="F93" s="110"/>
      <c r="G93" s="110"/>
      <c r="H93" s="110"/>
      <c r="I93" s="110"/>
      <c r="J93" s="110"/>
      <c r="K93" s="110"/>
      <c r="L93" s="110"/>
      <c r="M93" s="110"/>
      <c r="N93" s="231">
        <f>N145</f>
        <v>0</v>
      </c>
      <c r="O93" s="232"/>
      <c r="P93" s="232"/>
      <c r="Q93" s="232"/>
      <c r="R93" s="169"/>
    </row>
    <row r="94" spans="2:47" s="7" customFormat="1" ht="19.899999999999999" customHeight="1">
      <c r="B94" s="113"/>
      <c r="C94" s="114"/>
      <c r="D94" s="115" t="s">
        <v>109</v>
      </c>
      <c r="E94" s="114"/>
      <c r="F94" s="114"/>
      <c r="G94" s="114"/>
      <c r="H94" s="114"/>
      <c r="I94" s="114"/>
      <c r="J94" s="114"/>
      <c r="K94" s="114"/>
      <c r="L94" s="114"/>
      <c r="M94" s="114"/>
      <c r="N94" s="233">
        <f>N146</f>
        <v>0</v>
      </c>
      <c r="O94" s="234"/>
      <c r="P94" s="234"/>
      <c r="Q94" s="234"/>
      <c r="R94" s="170"/>
    </row>
    <row r="95" spans="2:47" s="7" customFormat="1" ht="19.899999999999999" customHeight="1">
      <c r="B95" s="113"/>
      <c r="C95" s="114"/>
      <c r="D95" s="115" t="s">
        <v>110</v>
      </c>
      <c r="E95" s="114"/>
      <c r="F95" s="114"/>
      <c r="G95" s="114"/>
      <c r="H95" s="114"/>
      <c r="I95" s="114"/>
      <c r="J95" s="114"/>
      <c r="K95" s="114"/>
      <c r="L95" s="114"/>
      <c r="M95" s="114"/>
      <c r="N95" s="233">
        <f>N152</f>
        <v>0</v>
      </c>
      <c r="O95" s="234"/>
      <c r="P95" s="234"/>
      <c r="Q95" s="234"/>
      <c r="R95" s="170"/>
    </row>
    <row r="96" spans="2:47" s="7" customFormat="1" ht="19.899999999999999" customHeight="1">
      <c r="B96" s="113"/>
      <c r="C96" s="114"/>
      <c r="D96" s="115" t="s">
        <v>111</v>
      </c>
      <c r="E96" s="114"/>
      <c r="F96" s="114"/>
      <c r="G96" s="114"/>
      <c r="H96" s="114"/>
      <c r="I96" s="114"/>
      <c r="J96" s="114"/>
      <c r="K96" s="114"/>
      <c r="L96" s="114"/>
      <c r="M96" s="114"/>
      <c r="N96" s="233">
        <f>N154</f>
        <v>0</v>
      </c>
      <c r="O96" s="234"/>
      <c r="P96" s="234"/>
      <c r="Q96" s="234"/>
      <c r="R96" s="170"/>
    </row>
    <row r="97" spans="2:21" s="7" customFormat="1" ht="19.899999999999999" customHeight="1">
      <c r="B97" s="113"/>
      <c r="C97" s="114"/>
      <c r="D97" s="115" t="s">
        <v>112</v>
      </c>
      <c r="E97" s="114"/>
      <c r="F97" s="114"/>
      <c r="G97" s="114"/>
      <c r="H97" s="114"/>
      <c r="I97" s="114"/>
      <c r="J97" s="114"/>
      <c r="K97" s="114"/>
      <c r="L97" s="114"/>
      <c r="M97" s="114"/>
      <c r="N97" s="233">
        <f>N179</f>
        <v>0</v>
      </c>
      <c r="O97" s="234"/>
      <c r="P97" s="234"/>
      <c r="Q97" s="234"/>
      <c r="R97" s="170"/>
    </row>
    <row r="98" spans="2:21" s="7" customFormat="1" ht="19.899999999999999" customHeight="1">
      <c r="B98" s="113"/>
      <c r="C98" s="114"/>
      <c r="D98" s="115" t="s">
        <v>113</v>
      </c>
      <c r="E98" s="114"/>
      <c r="F98" s="114"/>
      <c r="G98" s="114"/>
      <c r="H98" s="114"/>
      <c r="I98" s="114"/>
      <c r="J98" s="114"/>
      <c r="K98" s="114"/>
      <c r="L98" s="114"/>
      <c r="M98" s="114"/>
      <c r="N98" s="233">
        <f>N187</f>
        <v>0</v>
      </c>
      <c r="O98" s="234"/>
      <c r="P98" s="234"/>
      <c r="Q98" s="234"/>
      <c r="R98" s="170"/>
    </row>
    <row r="99" spans="2:21" s="7" customFormat="1" ht="19.899999999999999" customHeight="1">
      <c r="B99" s="113"/>
      <c r="C99" s="114"/>
      <c r="D99" s="115" t="s">
        <v>114</v>
      </c>
      <c r="E99" s="114"/>
      <c r="F99" s="114"/>
      <c r="G99" s="114"/>
      <c r="H99" s="114"/>
      <c r="I99" s="114"/>
      <c r="J99" s="114"/>
      <c r="K99" s="114"/>
      <c r="L99" s="114"/>
      <c r="M99" s="114"/>
      <c r="N99" s="233">
        <f>N196</f>
        <v>0</v>
      </c>
      <c r="O99" s="234"/>
      <c r="P99" s="234"/>
      <c r="Q99" s="234"/>
      <c r="R99" s="170"/>
    </row>
    <row r="100" spans="2:21" s="7" customFormat="1" ht="19.899999999999999" customHeight="1">
      <c r="B100" s="113"/>
      <c r="C100" s="114"/>
      <c r="D100" s="115" t="s">
        <v>115</v>
      </c>
      <c r="E100" s="114"/>
      <c r="F100" s="114"/>
      <c r="G100" s="114"/>
      <c r="H100" s="114"/>
      <c r="I100" s="114"/>
      <c r="J100" s="114"/>
      <c r="K100" s="114"/>
      <c r="L100" s="114"/>
      <c r="M100" s="114"/>
      <c r="N100" s="233">
        <f>N200</f>
        <v>0</v>
      </c>
      <c r="O100" s="234"/>
      <c r="P100" s="234"/>
      <c r="Q100" s="234"/>
      <c r="R100" s="170"/>
    </row>
    <row r="101" spans="2:21" s="1" customFormat="1" ht="21.75" customHeight="1">
      <c r="B101" s="31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166"/>
    </row>
    <row r="102" spans="2:21" s="1" customFormat="1" ht="29.25" customHeight="1">
      <c r="B102" s="31"/>
      <c r="C102" s="108" t="s">
        <v>116</v>
      </c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230">
        <v>0</v>
      </c>
      <c r="O102" s="235"/>
      <c r="P102" s="235"/>
      <c r="Q102" s="235"/>
      <c r="R102" s="166"/>
      <c r="T102" s="117"/>
      <c r="U102" s="118" t="s">
        <v>35</v>
      </c>
    </row>
    <row r="103" spans="2:21" s="1" customFormat="1" ht="18" customHeight="1">
      <c r="B103" s="31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166"/>
    </row>
    <row r="104" spans="2:21" s="1" customFormat="1" ht="29.25" customHeight="1">
      <c r="B104" s="31"/>
      <c r="C104" s="99" t="s">
        <v>87</v>
      </c>
      <c r="D104" s="100"/>
      <c r="E104" s="100"/>
      <c r="F104" s="100"/>
      <c r="G104" s="100"/>
      <c r="H104" s="100"/>
      <c r="I104" s="100"/>
      <c r="J104" s="100"/>
      <c r="K104" s="100"/>
      <c r="L104" s="205">
        <f>ROUND(SUM(N88+N102),2)</f>
        <v>0</v>
      </c>
      <c r="M104" s="205"/>
      <c r="N104" s="205"/>
      <c r="O104" s="205"/>
      <c r="P104" s="205"/>
      <c r="Q104" s="205"/>
      <c r="R104" s="166"/>
    </row>
    <row r="105" spans="2:21" s="1" customFormat="1" ht="6.95" customHeight="1">
      <c r="B105" s="55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167"/>
    </row>
    <row r="109" spans="2:21" s="1" customFormat="1" ht="6.95" customHeight="1">
      <c r="B109" s="58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168"/>
    </row>
    <row r="110" spans="2:21" s="1" customFormat="1" ht="36.950000000000003" customHeight="1">
      <c r="B110" s="31"/>
      <c r="C110" s="188" t="s">
        <v>117</v>
      </c>
      <c r="D110" s="222"/>
      <c r="E110" s="222"/>
      <c r="F110" s="222"/>
      <c r="G110" s="222"/>
      <c r="H110" s="222"/>
      <c r="I110" s="222"/>
      <c r="J110" s="222"/>
      <c r="K110" s="222"/>
      <c r="L110" s="222"/>
      <c r="M110" s="222"/>
      <c r="N110" s="222"/>
      <c r="O110" s="222"/>
      <c r="P110" s="222"/>
      <c r="Q110" s="222"/>
      <c r="R110" s="166"/>
    </row>
    <row r="111" spans="2:21" s="1" customFormat="1" ht="6.95" customHeight="1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166"/>
    </row>
    <row r="112" spans="2:21" s="1" customFormat="1" ht="30" customHeight="1">
      <c r="B112" s="31"/>
      <c r="C112" s="28" t="s">
        <v>17</v>
      </c>
      <c r="D112" s="32"/>
      <c r="E112" s="32"/>
      <c r="F112" s="220" t="str">
        <f>F6</f>
        <v>Včelín Liboc</v>
      </c>
      <c r="G112" s="221"/>
      <c r="H112" s="221"/>
      <c r="I112" s="221"/>
      <c r="J112" s="221"/>
      <c r="K112" s="221"/>
      <c r="L112" s="221"/>
      <c r="M112" s="221"/>
      <c r="N112" s="221"/>
      <c r="O112" s="221"/>
      <c r="P112" s="221"/>
      <c r="Q112" s="32"/>
      <c r="R112" s="166"/>
    </row>
    <row r="113" spans="2:65" s="1" customFormat="1" ht="36.950000000000003" customHeight="1">
      <c r="B113" s="31"/>
      <c r="C113" s="65" t="s">
        <v>95</v>
      </c>
      <c r="D113" s="32"/>
      <c r="E113" s="32"/>
      <c r="F113" s="202" t="str">
        <f>F7</f>
        <v>01 - Vlastní objekt</v>
      </c>
      <c r="G113" s="222"/>
      <c r="H113" s="222"/>
      <c r="I113" s="222"/>
      <c r="J113" s="222"/>
      <c r="K113" s="222"/>
      <c r="L113" s="222"/>
      <c r="M113" s="222"/>
      <c r="N113" s="222"/>
      <c r="O113" s="222"/>
      <c r="P113" s="222"/>
      <c r="Q113" s="32"/>
      <c r="R113" s="166"/>
    </row>
    <row r="114" spans="2:65" s="1" customFormat="1" ht="6.95" customHeight="1"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166"/>
    </row>
    <row r="115" spans="2:65" s="1" customFormat="1" ht="18" customHeight="1">
      <c r="B115" s="31"/>
      <c r="C115" s="28" t="s">
        <v>21</v>
      </c>
      <c r="D115" s="32"/>
      <c r="E115" s="32"/>
      <c r="F115" s="26" t="str">
        <f>F9</f>
        <v xml:space="preserve"> </v>
      </c>
      <c r="G115" s="32"/>
      <c r="H115" s="32"/>
      <c r="I115" s="32"/>
      <c r="J115" s="32"/>
      <c r="K115" s="28" t="s">
        <v>23</v>
      </c>
      <c r="L115" s="32"/>
      <c r="M115" s="223" t="str">
        <f>IF(O9="","",O9)</f>
        <v/>
      </c>
      <c r="N115" s="223"/>
      <c r="O115" s="223"/>
      <c r="P115" s="223"/>
      <c r="Q115" s="32"/>
      <c r="R115" s="166"/>
    </row>
    <row r="116" spans="2:65" s="1" customFormat="1" ht="6.95" customHeight="1">
      <c r="B116" s="31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166"/>
    </row>
    <row r="117" spans="2:65" s="1" customFormat="1" ht="15">
      <c r="B117" s="31"/>
      <c r="C117" s="28" t="s">
        <v>24</v>
      </c>
      <c r="D117" s="32"/>
      <c r="E117" s="32"/>
      <c r="F117" s="26" t="str">
        <f>E12</f>
        <v xml:space="preserve"> </v>
      </c>
      <c r="G117" s="32"/>
      <c r="H117" s="32"/>
      <c r="I117" s="32"/>
      <c r="J117" s="32"/>
      <c r="K117" s="28" t="s">
        <v>28</v>
      </c>
      <c r="L117" s="32"/>
      <c r="M117" s="190" t="str">
        <f>E18</f>
        <v xml:space="preserve"> </v>
      </c>
      <c r="N117" s="190"/>
      <c r="O117" s="190"/>
      <c r="P117" s="190"/>
      <c r="Q117" s="190"/>
      <c r="R117" s="166"/>
    </row>
    <row r="118" spans="2:65" s="1" customFormat="1" ht="14.45" customHeight="1">
      <c r="B118" s="31"/>
      <c r="C118" s="28" t="s">
        <v>27</v>
      </c>
      <c r="D118" s="32"/>
      <c r="E118" s="32"/>
      <c r="F118" s="26" t="str">
        <f>IF(E15="","",E15)</f>
        <v xml:space="preserve"> </v>
      </c>
      <c r="G118" s="32"/>
      <c r="H118" s="32"/>
      <c r="I118" s="32"/>
      <c r="J118" s="32"/>
      <c r="K118" s="28" t="s">
        <v>30</v>
      </c>
      <c r="L118" s="32"/>
      <c r="M118" s="190" t="str">
        <f>E21</f>
        <v xml:space="preserve"> </v>
      </c>
      <c r="N118" s="190"/>
      <c r="O118" s="190"/>
      <c r="P118" s="190"/>
      <c r="Q118" s="190"/>
      <c r="R118" s="166"/>
    </row>
    <row r="119" spans="2:65" s="1" customFormat="1" ht="10.35" customHeight="1">
      <c r="B119" s="31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166"/>
    </row>
    <row r="120" spans="2:65" s="8" customFormat="1" ht="29.25" customHeight="1">
      <c r="B120" s="119"/>
      <c r="C120" s="120" t="s">
        <v>118</v>
      </c>
      <c r="D120" s="121" t="s">
        <v>119</v>
      </c>
      <c r="E120" s="121" t="s">
        <v>53</v>
      </c>
      <c r="F120" s="236" t="s">
        <v>120</v>
      </c>
      <c r="G120" s="236"/>
      <c r="H120" s="236"/>
      <c r="I120" s="236"/>
      <c r="J120" s="121" t="s">
        <v>121</v>
      </c>
      <c r="K120" s="121" t="s">
        <v>122</v>
      </c>
      <c r="L120" s="237" t="s">
        <v>123</v>
      </c>
      <c r="M120" s="237"/>
      <c r="N120" s="236" t="s">
        <v>101</v>
      </c>
      <c r="O120" s="236"/>
      <c r="P120" s="236"/>
      <c r="Q120" s="238"/>
      <c r="R120" s="171"/>
      <c r="T120" s="72" t="s">
        <v>124</v>
      </c>
      <c r="U120" s="73" t="s">
        <v>35</v>
      </c>
      <c r="V120" s="73" t="s">
        <v>125</v>
      </c>
      <c r="W120" s="73" t="s">
        <v>126</v>
      </c>
      <c r="X120" s="73" t="s">
        <v>127</v>
      </c>
      <c r="Y120" s="73" t="s">
        <v>128</v>
      </c>
      <c r="Z120" s="73" t="s">
        <v>129</v>
      </c>
      <c r="AA120" s="74" t="s">
        <v>130</v>
      </c>
    </row>
    <row r="121" spans="2:65" s="1" customFormat="1" ht="29.25" customHeight="1">
      <c r="B121" s="31"/>
      <c r="C121" s="76" t="s">
        <v>97</v>
      </c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248">
        <f>BK121</f>
        <v>0</v>
      </c>
      <c r="O121" s="249"/>
      <c r="P121" s="249"/>
      <c r="Q121" s="249"/>
      <c r="R121" s="166"/>
      <c r="T121" s="75"/>
      <c r="U121" s="47"/>
      <c r="V121" s="47"/>
      <c r="W121" s="123">
        <f>W122+W145</f>
        <v>334.07888000000003</v>
      </c>
      <c r="X121" s="47"/>
      <c r="Y121" s="123">
        <f>Y122+Y145</f>
        <v>10.188584810000002</v>
      </c>
      <c r="Z121" s="47"/>
      <c r="AA121" s="124">
        <f>AA122+AA145</f>
        <v>0</v>
      </c>
      <c r="AT121" s="17" t="s">
        <v>70</v>
      </c>
      <c r="AU121" s="17" t="s">
        <v>103</v>
      </c>
      <c r="BK121" s="125">
        <f>BK122+BK145</f>
        <v>0</v>
      </c>
    </row>
    <row r="122" spans="2:65" s="9" customFormat="1" ht="37.35" customHeight="1">
      <c r="B122" s="126"/>
      <c r="C122" s="127"/>
      <c r="D122" s="128" t="s">
        <v>104</v>
      </c>
      <c r="E122" s="128"/>
      <c r="F122" s="128"/>
      <c r="G122" s="128"/>
      <c r="H122" s="128"/>
      <c r="I122" s="128"/>
      <c r="J122" s="128"/>
      <c r="K122" s="128"/>
      <c r="L122" s="128"/>
      <c r="M122" s="128"/>
      <c r="N122" s="250">
        <f>BK122</f>
        <v>0</v>
      </c>
      <c r="O122" s="231"/>
      <c r="P122" s="231"/>
      <c r="Q122" s="231"/>
      <c r="R122" s="172"/>
      <c r="T122" s="130"/>
      <c r="U122" s="127"/>
      <c r="V122" s="127"/>
      <c r="W122" s="131">
        <f>W123+W135+W140</f>
        <v>30.53884</v>
      </c>
      <c r="X122" s="127"/>
      <c r="Y122" s="131">
        <f>Y123+Y135+Y140</f>
        <v>7.0908821500000005</v>
      </c>
      <c r="Z122" s="127"/>
      <c r="AA122" s="132">
        <f>AA123+AA135+AA140</f>
        <v>0</v>
      </c>
      <c r="AR122" s="133" t="s">
        <v>79</v>
      </c>
      <c r="AT122" s="134" t="s">
        <v>70</v>
      </c>
      <c r="AU122" s="134" t="s">
        <v>71</v>
      </c>
      <c r="AY122" s="133" t="s">
        <v>131</v>
      </c>
      <c r="BK122" s="135">
        <f>BK123+BK135+BK140</f>
        <v>0</v>
      </c>
    </row>
    <row r="123" spans="2:65" s="9" customFormat="1" ht="19.899999999999999" customHeight="1">
      <c r="B123" s="126"/>
      <c r="C123" s="127"/>
      <c r="D123" s="136" t="s">
        <v>105</v>
      </c>
      <c r="E123" s="136"/>
      <c r="F123" s="136"/>
      <c r="G123" s="136"/>
      <c r="H123" s="136"/>
      <c r="I123" s="136"/>
      <c r="J123" s="136"/>
      <c r="K123" s="136"/>
      <c r="L123" s="136"/>
      <c r="M123" s="136"/>
      <c r="N123" s="251">
        <f>BK123</f>
        <v>0</v>
      </c>
      <c r="O123" s="252"/>
      <c r="P123" s="252"/>
      <c r="Q123" s="252"/>
      <c r="R123" s="172"/>
      <c r="T123" s="130"/>
      <c r="U123" s="127"/>
      <c r="V123" s="127"/>
      <c r="W123" s="131">
        <f>SUM(W124:W134)</f>
        <v>20.739039999999999</v>
      </c>
      <c r="X123" s="127"/>
      <c r="Y123" s="131">
        <f>SUM(Y124:Y134)</f>
        <v>1.8794999999999999</v>
      </c>
      <c r="Z123" s="127"/>
      <c r="AA123" s="132">
        <f>SUM(AA124:AA134)</f>
        <v>0</v>
      </c>
      <c r="AR123" s="133" t="s">
        <v>79</v>
      </c>
      <c r="AT123" s="134" t="s">
        <v>70</v>
      </c>
      <c r="AU123" s="134" t="s">
        <v>79</v>
      </c>
      <c r="AY123" s="133" t="s">
        <v>131</v>
      </c>
      <c r="BK123" s="135">
        <f>SUM(BK124:BK134)</f>
        <v>0</v>
      </c>
    </row>
    <row r="124" spans="2:65" s="1" customFormat="1" ht="25.5" customHeight="1">
      <c r="B124" s="137"/>
      <c r="C124" s="154" t="s">
        <v>79</v>
      </c>
      <c r="D124" s="154" t="s">
        <v>132</v>
      </c>
      <c r="E124" s="155" t="s">
        <v>133</v>
      </c>
      <c r="F124" s="239" t="s">
        <v>134</v>
      </c>
      <c r="G124" s="239"/>
      <c r="H124" s="239"/>
      <c r="I124" s="239"/>
      <c r="J124" s="156" t="s">
        <v>135</v>
      </c>
      <c r="K124" s="157">
        <v>1.5</v>
      </c>
      <c r="L124" s="240"/>
      <c r="M124" s="240"/>
      <c r="N124" s="240">
        <f t="shared" ref="N124:N134" si="0">ROUND(L124*K124,2)</f>
        <v>0</v>
      </c>
      <c r="O124" s="240"/>
      <c r="P124" s="240"/>
      <c r="Q124" s="240"/>
      <c r="R124" s="173">
        <v>1</v>
      </c>
      <c r="T124" s="143" t="s">
        <v>5</v>
      </c>
      <c r="U124" s="40" t="s">
        <v>36</v>
      </c>
      <c r="V124" s="144">
        <v>2.0259999999999998</v>
      </c>
      <c r="W124" s="144">
        <f t="shared" ref="W124:W134" si="1">V124*K124</f>
        <v>3.0389999999999997</v>
      </c>
      <c r="X124" s="144">
        <v>0</v>
      </c>
      <c r="Y124" s="144">
        <f t="shared" ref="Y124:Y134" si="2">X124*K124</f>
        <v>0</v>
      </c>
      <c r="Z124" s="144">
        <v>0</v>
      </c>
      <c r="AA124" s="145">
        <f t="shared" ref="AA124:AA134" si="3">Z124*K124</f>
        <v>0</v>
      </c>
      <c r="AR124" s="17" t="s">
        <v>136</v>
      </c>
      <c r="AT124" s="17" t="s">
        <v>132</v>
      </c>
      <c r="AU124" s="17" t="s">
        <v>93</v>
      </c>
      <c r="AY124" s="17" t="s">
        <v>131</v>
      </c>
      <c r="BE124" s="146">
        <f t="shared" ref="BE124:BE134" si="4">IF(U124="základní",N124,0)</f>
        <v>0</v>
      </c>
      <c r="BF124" s="146">
        <f t="shared" ref="BF124:BF134" si="5">IF(U124="snížená",N124,0)</f>
        <v>0</v>
      </c>
      <c r="BG124" s="146">
        <f t="shared" ref="BG124:BG134" si="6">IF(U124="zákl. přenesená",N124,0)</f>
        <v>0</v>
      </c>
      <c r="BH124" s="146">
        <f t="shared" ref="BH124:BH134" si="7">IF(U124="sníž. přenesená",N124,0)</f>
        <v>0</v>
      </c>
      <c r="BI124" s="146">
        <f t="shared" ref="BI124:BI134" si="8">IF(U124="nulová",N124,0)</f>
        <v>0</v>
      </c>
      <c r="BJ124" s="17" t="s">
        <v>79</v>
      </c>
      <c r="BK124" s="146">
        <f t="shared" ref="BK124:BK134" si="9">ROUND(L124*K124,2)</f>
        <v>0</v>
      </c>
      <c r="BL124" s="17" t="s">
        <v>136</v>
      </c>
      <c r="BM124" s="17" t="s">
        <v>137</v>
      </c>
    </row>
    <row r="125" spans="2:65" s="1" customFormat="1" ht="25.5" customHeight="1">
      <c r="B125" s="137"/>
      <c r="C125" s="154" t="s">
        <v>93</v>
      </c>
      <c r="D125" s="154" t="s">
        <v>132</v>
      </c>
      <c r="E125" s="155" t="s">
        <v>138</v>
      </c>
      <c r="F125" s="239" t="s">
        <v>139</v>
      </c>
      <c r="G125" s="239"/>
      <c r="H125" s="239"/>
      <c r="I125" s="239"/>
      <c r="J125" s="156" t="s">
        <v>135</v>
      </c>
      <c r="K125" s="157">
        <v>2.16</v>
      </c>
      <c r="L125" s="240"/>
      <c r="M125" s="240"/>
      <c r="N125" s="240">
        <f t="shared" si="0"/>
        <v>0</v>
      </c>
      <c r="O125" s="240"/>
      <c r="P125" s="240"/>
      <c r="Q125" s="240"/>
      <c r="R125" s="173">
        <v>1</v>
      </c>
      <c r="T125" s="143" t="s">
        <v>5</v>
      </c>
      <c r="U125" s="40" t="s">
        <v>36</v>
      </c>
      <c r="V125" s="144">
        <v>4.2880000000000003</v>
      </c>
      <c r="W125" s="144">
        <f t="shared" si="1"/>
        <v>9.262080000000001</v>
      </c>
      <c r="X125" s="144">
        <v>0</v>
      </c>
      <c r="Y125" s="144">
        <f t="shared" si="2"/>
        <v>0</v>
      </c>
      <c r="Z125" s="144">
        <v>0</v>
      </c>
      <c r="AA125" s="145">
        <f t="shared" si="3"/>
        <v>0</v>
      </c>
      <c r="AR125" s="17" t="s">
        <v>136</v>
      </c>
      <c r="AT125" s="17" t="s">
        <v>132</v>
      </c>
      <c r="AU125" s="17" t="s">
        <v>93</v>
      </c>
      <c r="AY125" s="17" t="s">
        <v>131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7" t="s">
        <v>79</v>
      </c>
      <c r="BK125" s="146">
        <f t="shared" si="9"/>
        <v>0</v>
      </c>
      <c r="BL125" s="17" t="s">
        <v>136</v>
      </c>
      <c r="BM125" s="17" t="s">
        <v>140</v>
      </c>
    </row>
    <row r="126" spans="2:65" s="1" customFormat="1" ht="38.25" customHeight="1">
      <c r="B126" s="137"/>
      <c r="C126" s="154" t="s">
        <v>141</v>
      </c>
      <c r="D126" s="154" t="s">
        <v>132</v>
      </c>
      <c r="E126" s="155" t="s">
        <v>142</v>
      </c>
      <c r="F126" s="239" t="s">
        <v>143</v>
      </c>
      <c r="G126" s="239"/>
      <c r="H126" s="239"/>
      <c r="I126" s="239"/>
      <c r="J126" s="156" t="s">
        <v>135</v>
      </c>
      <c r="K126" s="157">
        <v>2.16</v>
      </c>
      <c r="L126" s="240"/>
      <c r="M126" s="240"/>
      <c r="N126" s="240">
        <f t="shared" si="0"/>
        <v>0</v>
      </c>
      <c r="O126" s="240"/>
      <c r="P126" s="240"/>
      <c r="Q126" s="240"/>
      <c r="R126" s="173">
        <v>1</v>
      </c>
      <c r="T126" s="143" t="s">
        <v>5</v>
      </c>
      <c r="U126" s="40" t="s">
        <v>36</v>
      </c>
      <c r="V126" s="144">
        <v>0.86499999999999999</v>
      </c>
      <c r="W126" s="144">
        <f t="shared" si="1"/>
        <v>1.8684000000000001</v>
      </c>
      <c r="X126" s="144">
        <v>0</v>
      </c>
      <c r="Y126" s="144">
        <f t="shared" si="2"/>
        <v>0</v>
      </c>
      <c r="Z126" s="144">
        <v>0</v>
      </c>
      <c r="AA126" s="145">
        <f t="shared" si="3"/>
        <v>0</v>
      </c>
      <c r="AR126" s="17" t="s">
        <v>136</v>
      </c>
      <c r="AT126" s="17" t="s">
        <v>132</v>
      </c>
      <c r="AU126" s="17" t="s">
        <v>93</v>
      </c>
      <c r="AY126" s="17" t="s">
        <v>131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7" t="s">
        <v>79</v>
      </c>
      <c r="BK126" s="146">
        <f t="shared" si="9"/>
        <v>0</v>
      </c>
      <c r="BL126" s="17" t="s">
        <v>136</v>
      </c>
      <c r="BM126" s="17" t="s">
        <v>144</v>
      </c>
    </row>
    <row r="127" spans="2:65" s="1" customFormat="1" ht="25.5" customHeight="1">
      <c r="B127" s="137"/>
      <c r="C127" s="154" t="s">
        <v>136</v>
      </c>
      <c r="D127" s="154" t="s">
        <v>132</v>
      </c>
      <c r="E127" s="155" t="s">
        <v>145</v>
      </c>
      <c r="F127" s="239" t="s">
        <v>146</v>
      </c>
      <c r="G127" s="239"/>
      <c r="H127" s="239"/>
      <c r="I127" s="239"/>
      <c r="J127" s="156" t="s">
        <v>135</v>
      </c>
      <c r="K127" s="157">
        <v>2.16</v>
      </c>
      <c r="L127" s="240"/>
      <c r="M127" s="240"/>
      <c r="N127" s="240">
        <f t="shared" si="0"/>
        <v>0</v>
      </c>
      <c r="O127" s="240"/>
      <c r="P127" s="240"/>
      <c r="Q127" s="240"/>
      <c r="R127" s="173">
        <v>1</v>
      </c>
      <c r="T127" s="143" t="s">
        <v>5</v>
      </c>
      <c r="U127" s="40" t="s">
        <v>36</v>
      </c>
      <c r="V127" s="144">
        <v>0.38200000000000001</v>
      </c>
      <c r="W127" s="144">
        <f t="shared" si="1"/>
        <v>0.82512000000000008</v>
      </c>
      <c r="X127" s="144">
        <v>0</v>
      </c>
      <c r="Y127" s="144">
        <f t="shared" si="2"/>
        <v>0</v>
      </c>
      <c r="Z127" s="144">
        <v>0</v>
      </c>
      <c r="AA127" s="145">
        <f t="shared" si="3"/>
        <v>0</v>
      </c>
      <c r="AR127" s="17" t="s">
        <v>136</v>
      </c>
      <c r="AT127" s="17" t="s">
        <v>132</v>
      </c>
      <c r="AU127" s="17" t="s">
        <v>93</v>
      </c>
      <c r="AY127" s="17" t="s">
        <v>131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7" t="s">
        <v>79</v>
      </c>
      <c r="BK127" s="146">
        <f t="shared" si="9"/>
        <v>0</v>
      </c>
      <c r="BL127" s="17" t="s">
        <v>136</v>
      </c>
      <c r="BM127" s="17" t="s">
        <v>147</v>
      </c>
    </row>
    <row r="128" spans="2:65" s="1" customFormat="1" ht="16.5" customHeight="1">
      <c r="B128" s="137"/>
      <c r="C128" s="154" t="s">
        <v>148</v>
      </c>
      <c r="D128" s="154" t="s">
        <v>132</v>
      </c>
      <c r="E128" s="155" t="s">
        <v>149</v>
      </c>
      <c r="F128" s="239" t="s">
        <v>150</v>
      </c>
      <c r="G128" s="239"/>
      <c r="H128" s="239"/>
      <c r="I128" s="239"/>
      <c r="J128" s="156" t="s">
        <v>135</v>
      </c>
      <c r="K128" s="157">
        <v>2.16</v>
      </c>
      <c r="L128" s="240"/>
      <c r="M128" s="240"/>
      <c r="N128" s="240">
        <f t="shared" si="0"/>
        <v>0</v>
      </c>
      <c r="O128" s="240"/>
      <c r="P128" s="240"/>
      <c r="Q128" s="240"/>
      <c r="R128" s="173">
        <v>1</v>
      </c>
      <c r="T128" s="143" t="s">
        <v>5</v>
      </c>
      <c r="U128" s="40" t="s">
        <v>36</v>
      </c>
      <c r="V128" s="144">
        <v>8.9999999999999993E-3</v>
      </c>
      <c r="W128" s="144">
        <f t="shared" si="1"/>
        <v>1.9439999999999999E-2</v>
      </c>
      <c r="X128" s="144">
        <v>0</v>
      </c>
      <c r="Y128" s="144">
        <f t="shared" si="2"/>
        <v>0</v>
      </c>
      <c r="Z128" s="144">
        <v>0</v>
      </c>
      <c r="AA128" s="145">
        <f t="shared" si="3"/>
        <v>0</v>
      </c>
      <c r="AR128" s="17" t="s">
        <v>136</v>
      </c>
      <c r="AT128" s="17" t="s">
        <v>132</v>
      </c>
      <c r="AU128" s="17" t="s">
        <v>93</v>
      </c>
      <c r="AY128" s="17" t="s">
        <v>131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7" t="s">
        <v>79</v>
      </c>
      <c r="BK128" s="146">
        <f t="shared" si="9"/>
        <v>0</v>
      </c>
      <c r="BL128" s="17" t="s">
        <v>136</v>
      </c>
      <c r="BM128" s="17" t="s">
        <v>151</v>
      </c>
    </row>
    <row r="129" spans="2:65" s="1" customFormat="1" ht="38.25" customHeight="1">
      <c r="B129" s="137"/>
      <c r="C129" s="154" t="s">
        <v>152</v>
      </c>
      <c r="D129" s="154" t="s">
        <v>132</v>
      </c>
      <c r="E129" s="155" t="s">
        <v>153</v>
      </c>
      <c r="F129" s="239" t="s">
        <v>154</v>
      </c>
      <c r="G129" s="239"/>
      <c r="H129" s="239"/>
      <c r="I129" s="239"/>
      <c r="J129" s="156" t="s">
        <v>155</v>
      </c>
      <c r="K129" s="157">
        <v>15</v>
      </c>
      <c r="L129" s="240"/>
      <c r="M129" s="240"/>
      <c r="N129" s="240">
        <f t="shared" si="0"/>
        <v>0</v>
      </c>
      <c r="O129" s="240"/>
      <c r="P129" s="240"/>
      <c r="Q129" s="240"/>
      <c r="R129" s="173">
        <v>1</v>
      </c>
      <c r="T129" s="143" t="s">
        <v>5</v>
      </c>
      <c r="U129" s="40" t="s">
        <v>36</v>
      </c>
      <c r="V129" s="144">
        <v>0.09</v>
      </c>
      <c r="W129" s="144">
        <f t="shared" si="1"/>
        <v>1.3499999999999999</v>
      </c>
      <c r="X129" s="144">
        <v>0</v>
      </c>
      <c r="Y129" s="144">
        <f t="shared" si="2"/>
        <v>0</v>
      </c>
      <c r="Z129" s="144">
        <v>0</v>
      </c>
      <c r="AA129" s="145">
        <f t="shared" si="3"/>
        <v>0</v>
      </c>
      <c r="AR129" s="17" t="s">
        <v>136</v>
      </c>
      <c r="AT129" s="17" t="s">
        <v>132</v>
      </c>
      <c r="AU129" s="17" t="s">
        <v>93</v>
      </c>
      <c r="AY129" s="17" t="s">
        <v>131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7" t="s">
        <v>79</v>
      </c>
      <c r="BK129" s="146">
        <f t="shared" si="9"/>
        <v>0</v>
      </c>
      <c r="BL129" s="17" t="s">
        <v>136</v>
      </c>
      <c r="BM129" s="17" t="s">
        <v>156</v>
      </c>
    </row>
    <row r="130" spans="2:65" s="1" customFormat="1" ht="25.5" customHeight="1">
      <c r="B130" s="137"/>
      <c r="C130" s="154" t="s">
        <v>157</v>
      </c>
      <c r="D130" s="154" t="s">
        <v>132</v>
      </c>
      <c r="E130" s="155" t="s">
        <v>158</v>
      </c>
      <c r="F130" s="239" t="s">
        <v>159</v>
      </c>
      <c r="G130" s="239"/>
      <c r="H130" s="239"/>
      <c r="I130" s="239"/>
      <c r="J130" s="156" t="s">
        <v>155</v>
      </c>
      <c r="K130" s="157">
        <v>20</v>
      </c>
      <c r="L130" s="240"/>
      <c r="M130" s="240"/>
      <c r="N130" s="240">
        <f t="shared" si="0"/>
        <v>0</v>
      </c>
      <c r="O130" s="240"/>
      <c r="P130" s="240"/>
      <c r="Q130" s="240"/>
      <c r="R130" s="173">
        <v>1</v>
      </c>
      <c r="T130" s="143" t="s">
        <v>5</v>
      </c>
      <c r="U130" s="40" t="s">
        <v>36</v>
      </c>
      <c r="V130" s="144">
        <v>2.9000000000000001E-2</v>
      </c>
      <c r="W130" s="144">
        <f t="shared" si="1"/>
        <v>0.58000000000000007</v>
      </c>
      <c r="X130" s="144">
        <v>0</v>
      </c>
      <c r="Y130" s="144">
        <f t="shared" si="2"/>
        <v>0</v>
      </c>
      <c r="Z130" s="144">
        <v>0</v>
      </c>
      <c r="AA130" s="145">
        <f t="shared" si="3"/>
        <v>0</v>
      </c>
      <c r="AR130" s="17" t="s">
        <v>136</v>
      </c>
      <c r="AT130" s="17" t="s">
        <v>132</v>
      </c>
      <c r="AU130" s="17" t="s">
        <v>93</v>
      </c>
      <c r="AY130" s="17" t="s">
        <v>131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7" t="s">
        <v>79</v>
      </c>
      <c r="BK130" s="146">
        <f t="shared" si="9"/>
        <v>0</v>
      </c>
      <c r="BL130" s="17" t="s">
        <v>136</v>
      </c>
      <c r="BM130" s="17" t="s">
        <v>160</v>
      </c>
    </row>
    <row r="131" spans="2:65" s="1" customFormat="1" ht="25.5" customHeight="1">
      <c r="B131" s="137"/>
      <c r="C131" s="154" t="s">
        <v>161</v>
      </c>
      <c r="D131" s="154" t="s">
        <v>132</v>
      </c>
      <c r="E131" s="155" t="s">
        <v>162</v>
      </c>
      <c r="F131" s="239" t="s">
        <v>163</v>
      </c>
      <c r="G131" s="239"/>
      <c r="H131" s="239"/>
      <c r="I131" s="239"/>
      <c r="J131" s="156" t="s">
        <v>155</v>
      </c>
      <c r="K131" s="157">
        <v>15</v>
      </c>
      <c r="L131" s="240"/>
      <c r="M131" s="240"/>
      <c r="N131" s="240">
        <f t="shared" si="0"/>
        <v>0</v>
      </c>
      <c r="O131" s="240"/>
      <c r="P131" s="240"/>
      <c r="Q131" s="240"/>
      <c r="R131" s="173">
        <v>1</v>
      </c>
      <c r="T131" s="143" t="s">
        <v>5</v>
      </c>
      <c r="U131" s="40" t="s">
        <v>36</v>
      </c>
      <c r="V131" s="144">
        <v>0.14099999999999999</v>
      </c>
      <c r="W131" s="144">
        <f t="shared" si="1"/>
        <v>2.1149999999999998</v>
      </c>
      <c r="X131" s="144">
        <v>0</v>
      </c>
      <c r="Y131" s="144">
        <f t="shared" si="2"/>
        <v>0</v>
      </c>
      <c r="Z131" s="144">
        <v>0</v>
      </c>
      <c r="AA131" s="145">
        <f t="shared" si="3"/>
        <v>0</v>
      </c>
      <c r="AR131" s="17" t="s">
        <v>136</v>
      </c>
      <c r="AT131" s="17" t="s">
        <v>132</v>
      </c>
      <c r="AU131" s="17" t="s">
        <v>93</v>
      </c>
      <c r="AY131" s="17" t="s">
        <v>131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7" t="s">
        <v>79</v>
      </c>
      <c r="BK131" s="146">
        <f t="shared" si="9"/>
        <v>0</v>
      </c>
      <c r="BL131" s="17" t="s">
        <v>136</v>
      </c>
      <c r="BM131" s="17" t="s">
        <v>164</v>
      </c>
    </row>
    <row r="132" spans="2:65" s="1" customFormat="1" ht="16.5" customHeight="1">
      <c r="B132" s="137"/>
      <c r="C132" s="158" t="s">
        <v>165</v>
      </c>
      <c r="D132" s="158" t="s">
        <v>166</v>
      </c>
      <c r="E132" s="159" t="s">
        <v>167</v>
      </c>
      <c r="F132" s="241" t="s">
        <v>168</v>
      </c>
      <c r="G132" s="241"/>
      <c r="H132" s="241"/>
      <c r="I132" s="241"/>
      <c r="J132" s="160" t="s">
        <v>169</v>
      </c>
      <c r="K132" s="161">
        <v>1.875</v>
      </c>
      <c r="L132" s="242"/>
      <c r="M132" s="242"/>
      <c r="N132" s="242">
        <f t="shared" si="0"/>
        <v>0</v>
      </c>
      <c r="O132" s="240"/>
      <c r="P132" s="240"/>
      <c r="Q132" s="240"/>
      <c r="R132" s="173">
        <v>1</v>
      </c>
      <c r="T132" s="143" t="s">
        <v>5</v>
      </c>
      <c r="U132" s="40" t="s">
        <v>36</v>
      </c>
      <c r="V132" s="144">
        <v>0</v>
      </c>
      <c r="W132" s="144">
        <f t="shared" si="1"/>
        <v>0</v>
      </c>
      <c r="X132" s="144">
        <v>1</v>
      </c>
      <c r="Y132" s="144">
        <f t="shared" si="2"/>
        <v>1.875</v>
      </c>
      <c r="Z132" s="144">
        <v>0</v>
      </c>
      <c r="AA132" s="145">
        <f t="shared" si="3"/>
        <v>0</v>
      </c>
      <c r="AR132" s="17" t="s">
        <v>161</v>
      </c>
      <c r="AT132" s="17" t="s">
        <v>166</v>
      </c>
      <c r="AU132" s="17" t="s">
        <v>93</v>
      </c>
      <c r="AY132" s="17" t="s">
        <v>131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7" t="s">
        <v>79</v>
      </c>
      <c r="BK132" s="146">
        <f t="shared" si="9"/>
        <v>0</v>
      </c>
      <c r="BL132" s="17" t="s">
        <v>136</v>
      </c>
      <c r="BM132" s="17" t="s">
        <v>170</v>
      </c>
    </row>
    <row r="133" spans="2:65" s="1" customFormat="1" ht="25.5" customHeight="1">
      <c r="B133" s="137"/>
      <c r="C133" s="154" t="s">
        <v>171</v>
      </c>
      <c r="D133" s="154" t="s">
        <v>132</v>
      </c>
      <c r="E133" s="155" t="s">
        <v>172</v>
      </c>
      <c r="F133" s="239" t="s">
        <v>173</v>
      </c>
      <c r="G133" s="239"/>
      <c r="H133" s="239"/>
      <c r="I133" s="239"/>
      <c r="J133" s="156" t="s">
        <v>155</v>
      </c>
      <c r="K133" s="157">
        <v>15</v>
      </c>
      <c r="L133" s="240"/>
      <c r="M133" s="240"/>
      <c r="N133" s="240">
        <f t="shared" si="0"/>
        <v>0</v>
      </c>
      <c r="O133" s="240"/>
      <c r="P133" s="240"/>
      <c r="Q133" s="240"/>
      <c r="R133" s="173">
        <v>1</v>
      </c>
      <c r="T133" s="143" t="s">
        <v>5</v>
      </c>
      <c r="U133" s="40" t="s">
        <v>36</v>
      </c>
      <c r="V133" s="144">
        <v>0.112</v>
      </c>
      <c r="W133" s="144">
        <f t="shared" si="1"/>
        <v>1.68</v>
      </c>
      <c r="X133" s="144">
        <v>0</v>
      </c>
      <c r="Y133" s="144">
        <f t="shared" si="2"/>
        <v>0</v>
      </c>
      <c r="Z133" s="144">
        <v>0</v>
      </c>
      <c r="AA133" s="145">
        <f t="shared" si="3"/>
        <v>0</v>
      </c>
      <c r="AR133" s="17" t="s">
        <v>136</v>
      </c>
      <c r="AT133" s="17" t="s">
        <v>132</v>
      </c>
      <c r="AU133" s="17" t="s">
        <v>93</v>
      </c>
      <c r="AY133" s="17" t="s">
        <v>131</v>
      </c>
      <c r="BE133" s="146">
        <f t="shared" si="4"/>
        <v>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7" t="s">
        <v>79</v>
      </c>
      <c r="BK133" s="146">
        <f t="shared" si="9"/>
        <v>0</v>
      </c>
      <c r="BL133" s="17" t="s">
        <v>136</v>
      </c>
      <c r="BM133" s="17" t="s">
        <v>174</v>
      </c>
    </row>
    <row r="134" spans="2:65" s="1" customFormat="1" ht="16.5" customHeight="1">
      <c r="B134" s="137"/>
      <c r="C134" s="158" t="s">
        <v>175</v>
      </c>
      <c r="D134" s="158" t="s">
        <v>166</v>
      </c>
      <c r="E134" s="159" t="s">
        <v>176</v>
      </c>
      <c r="F134" s="241" t="s">
        <v>177</v>
      </c>
      <c r="G134" s="241"/>
      <c r="H134" s="241"/>
      <c r="I134" s="241"/>
      <c r="J134" s="160" t="s">
        <v>155</v>
      </c>
      <c r="K134" s="161">
        <v>15</v>
      </c>
      <c r="L134" s="242"/>
      <c r="M134" s="242"/>
      <c r="N134" s="242">
        <f t="shared" si="0"/>
        <v>0</v>
      </c>
      <c r="O134" s="240"/>
      <c r="P134" s="240"/>
      <c r="Q134" s="240"/>
      <c r="R134" s="173">
        <v>1</v>
      </c>
      <c r="T134" s="143" t="s">
        <v>5</v>
      </c>
      <c r="U134" s="40" t="s">
        <v>36</v>
      </c>
      <c r="V134" s="144">
        <v>0</v>
      </c>
      <c r="W134" s="144">
        <f t="shared" si="1"/>
        <v>0</v>
      </c>
      <c r="X134" s="144">
        <v>2.9999999999999997E-4</v>
      </c>
      <c r="Y134" s="144">
        <f t="shared" si="2"/>
        <v>4.4999999999999997E-3</v>
      </c>
      <c r="Z134" s="144">
        <v>0</v>
      </c>
      <c r="AA134" s="145">
        <f t="shared" si="3"/>
        <v>0</v>
      </c>
      <c r="AR134" s="17" t="s">
        <v>161</v>
      </c>
      <c r="AT134" s="17" t="s">
        <v>166</v>
      </c>
      <c r="AU134" s="17" t="s">
        <v>93</v>
      </c>
      <c r="AY134" s="17" t="s">
        <v>131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7" t="s">
        <v>79</v>
      </c>
      <c r="BK134" s="146">
        <f t="shared" si="9"/>
        <v>0</v>
      </c>
      <c r="BL134" s="17" t="s">
        <v>136</v>
      </c>
      <c r="BM134" s="17" t="s">
        <v>178</v>
      </c>
    </row>
    <row r="135" spans="2:65" s="9" customFormat="1" ht="29.85" customHeight="1">
      <c r="B135" s="126"/>
      <c r="C135" s="127"/>
      <c r="D135" s="136" t="s">
        <v>106</v>
      </c>
      <c r="E135" s="136"/>
      <c r="F135" s="136"/>
      <c r="G135" s="136"/>
      <c r="H135" s="136"/>
      <c r="I135" s="136"/>
      <c r="J135" s="136"/>
      <c r="K135" s="136"/>
      <c r="L135" s="136"/>
      <c r="M135" s="136"/>
      <c r="N135" s="253">
        <f>BK135</f>
        <v>0</v>
      </c>
      <c r="O135" s="254"/>
      <c r="P135" s="254"/>
      <c r="Q135" s="254"/>
      <c r="R135" s="172"/>
      <c r="T135" s="130"/>
      <c r="U135" s="127"/>
      <c r="V135" s="127"/>
      <c r="W135" s="131">
        <f>SUM(W136:W139)</f>
        <v>3.1173000000000002</v>
      </c>
      <c r="X135" s="127"/>
      <c r="Y135" s="131">
        <f>SUM(Y136:Y139)</f>
        <v>5.2097571500000006</v>
      </c>
      <c r="Z135" s="127"/>
      <c r="AA135" s="132">
        <f>SUM(AA136:AA139)</f>
        <v>0</v>
      </c>
      <c r="AR135" s="133" t="s">
        <v>79</v>
      </c>
      <c r="AT135" s="134" t="s">
        <v>70</v>
      </c>
      <c r="AU135" s="134" t="s">
        <v>79</v>
      </c>
      <c r="AY135" s="133" t="s">
        <v>131</v>
      </c>
      <c r="BK135" s="135">
        <f>SUM(BK136:BK139)</f>
        <v>0</v>
      </c>
    </row>
    <row r="136" spans="2:65" s="1" customFormat="1" ht="25.5" customHeight="1">
      <c r="B136" s="137"/>
      <c r="C136" s="154" t="s">
        <v>179</v>
      </c>
      <c r="D136" s="154" t="s">
        <v>132</v>
      </c>
      <c r="E136" s="155" t="s">
        <v>180</v>
      </c>
      <c r="F136" s="239" t="s">
        <v>181</v>
      </c>
      <c r="G136" s="239"/>
      <c r="H136" s="239"/>
      <c r="I136" s="239"/>
      <c r="J136" s="156" t="s">
        <v>135</v>
      </c>
      <c r="K136" s="157">
        <v>0.35599999999999998</v>
      </c>
      <c r="L136" s="240"/>
      <c r="M136" s="240"/>
      <c r="N136" s="240">
        <f>ROUND(L136*K136,2)</f>
        <v>0</v>
      </c>
      <c r="O136" s="240"/>
      <c r="P136" s="240"/>
      <c r="Q136" s="240"/>
      <c r="R136" s="173">
        <v>1</v>
      </c>
      <c r="T136" s="143" t="s">
        <v>5</v>
      </c>
      <c r="U136" s="40" t="s">
        <v>36</v>
      </c>
      <c r="V136" s="144">
        <v>0.98499999999999999</v>
      </c>
      <c r="W136" s="144">
        <f>V136*K136</f>
        <v>0.35065999999999997</v>
      </c>
      <c r="X136" s="144">
        <v>1.98</v>
      </c>
      <c r="Y136" s="144">
        <f>X136*K136</f>
        <v>0.70487999999999995</v>
      </c>
      <c r="Z136" s="144">
        <v>0</v>
      </c>
      <c r="AA136" s="145">
        <f>Z136*K136</f>
        <v>0</v>
      </c>
      <c r="AR136" s="17" t="s">
        <v>136</v>
      </c>
      <c r="AT136" s="17" t="s">
        <v>132</v>
      </c>
      <c r="AU136" s="17" t="s">
        <v>93</v>
      </c>
      <c r="AY136" s="17" t="s">
        <v>131</v>
      </c>
      <c r="BE136" s="146">
        <f>IF(U136="základní",N136,0)</f>
        <v>0</v>
      </c>
      <c r="BF136" s="146">
        <f>IF(U136="snížená",N136,0)</f>
        <v>0</v>
      </c>
      <c r="BG136" s="146">
        <f>IF(U136="zákl. přenesená",N136,0)</f>
        <v>0</v>
      </c>
      <c r="BH136" s="146">
        <f>IF(U136="sníž. přenesená",N136,0)</f>
        <v>0</v>
      </c>
      <c r="BI136" s="146">
        <f>IF(U136="nulová",N136,0)</f>
        <v>0</v>
      </c>
      <c r="BJ136" s="17" t="s">
        <v>79</v>
      </c>
      <c r="BK136" s="146">
        <f>ROUND(L136*K136,2)</f>
        <v>0</v>
      </c>
      <c r="BL136" s="17" t="s">
        <v>136</v>
      </c>
      <c r="BM136" s="17" t="s">
        <v>182</v>
      </c>
    </row>
    <row r="137" spans="2:65" s="1" customFormat="1" ht="16.5" customHeight="1">
      <c r="B137" s="137"/>
      <c r="C137" s="154" t="s">
        <v>183</v>
      </c>
      <c r="D137" s="154" t="s">
        <v>132</v>
      </c>
      <c r="E137" s="155" t="s">
        <v>184</v>
      </c>
      <c r="F137" s="239" t="s">
        <v>185</v>
      </c>
      <c r="G137" s="239"/>
      <c r="H137" s="239"/>
      <c r="I137" s="239"/>
      <c r="J137" s="156" t="s">
        <v>135</v>
      </c>
      <c r="K137" s="157">
        <v>1.835</v>
      </c>
      <c r="L137" s="240"/>
      <c r="M137" s="240"/>
      <c r="N137" s="240">
        <f>ROUND(L137*K137,2)</f>
        <v>0</v>
      </c>
      <c r="O137" s="240"/>
      <c r="P137" s="240"/>
      <c r="Q137" s="240"/>
      <c r="R137" s="173">
        <v>1</v>
      </c>
      <c r="T137" s="143" t="s">
        <v>5</v>
      </c>
      <c r="U137" s="40" t="s">
        <v>36</v>
      </c>
      <c r="V137" s="144">
        <v>0.58399999999999996</v>
      </c>
      <c r="W137" s="144">
        <f>V137*K137</f>
        <v>1.0716399999999999</v>
      </c>
      <c r="X137" s="144">
        <v>2.45329</v>
      </c>
      <c r="Y137" s="144">
        <f>X137*K137</f>
        <v>4.5017871500000002</v>
      </c>
      <c r="Z137" s="144">
        <v>0</v>
      </c>
      <c r="AA137" s="145">
        <f>Z137*K137</f>
        <v>0</v>
      </c>
      <c r="AR137" s="17" t="s">
        <v>136</v>
      </c>
      <c r="AT137" s="17" t="s">
        <v>132</v>
      </c>
      <c r="AU137" s="17" t="s">
        <v>93</v>
      </c>
      <c r="AY137" s="17" t="s">
        <v>131</v>
      </c>
      <c r="BE137" s="146">
        <f>IF(U137="základní",N137,0)</f>
        <v>0</v>
      </c>
      <c r="BF137" s="146">
        <f>IF(U137="snížená",N137,0)</f>
        <v>0</v>
      </c>
      <c r="BG137" s="146">
        <f>IF(U137="zákl. přenesená",N137,0)</f>
        <v>0</v>
      </c>
      <c r="BH137" s="146">
        <f>IF(U137="sníž. přenesená",N137,0)</f>
        <v>0</v>
      </c>
      <c r="BI137" s="146">
        <f>IF(U137="nulová",N137,0)</f>
        <v>0</v>
      </c>
      <c r="BJ137" s="17" t="s">
        <v>79</v>
      </c>
      <c r="BK137" s="146">
        <f>ROUND(L137*K137,2)</f>
        <v>0</v>
      </c>
      <c r="BL137" s="17" t="s">
        <v>136</v>
      </c>
      <c r="BM137" s="17" t="s">
        <v>186</v>
      </c>
    </row>
    <row r="138" spans="2:65" s="1" customFormat="1" ht="16.5" customHeight="1">
      <c r="B138" s="137"/>
      <c r="C138" s="154" t="s">
        <v>187</v>
      </c>
      <c r="D138" s="154" t="s">
        <v>132</v>
      </c>
      <c r="E138" s="155" t="s">
        <v>188</v>
      </c>
      <c r="F138" s="239" t="s">
        <v>189</v>
      </c>
      <c r="G138" s="239"/>
      <c r="H138" s="239"/>
      <c r="I138" s="239"/>
      <c r="J138" s="156" t="s">
        <v>155</v>
      </c>
      <c r="K138" s="157">
        <v>3</v>
      </c>
      <c r="L138" s="240"/>
      <c r="M138" s="240"/>
      <c r="N138" s="240">
        <f>ROUND(L138*K138,2)</f>
        <v>0</v>
      </c>
      <c r="O138" s="240"/>
      <c r="P138" s="240"/>
      <c r="Q138" s="240"/>
      <c r="R138" s="173">
        <v>1</v>
      </c>
      <c r="T138" s="143" t="s">
        <v>5</v>
      </c>
      <c r="U138" s="40" t="s">
        <v>36</v>
      </c>
      <c r="V138" s="144">
        <v>0.36399999999999999</v>
      </c>
      <c r="W138" s="144">
        <f>V138*K138</f>
        <v>1.0920000000000001</v>
      </c>
      <c r="X138" s="144">
        <v>1.0300000000000001E-3</v>
      </c>
      <c r="Y138" s="144">
        <f>X138*K138</f>
        <v>3.0900000000000003E-3</v>
      </c>
      <c r="Z138" s="144">
        <v>0</v>
      </c>
      <c r="AA138" s="145">
        <f>Z138*K138</f>
        <v>0</v>
      </c>
      <c r="AR138" s="17" t="s">
        <v>136</v>
      </c>
      <c r="AT138" s="17" t="s">
        <v>132</v>
      </c>
      <c r="AU138" s="17" t="s">
        <v>93</v>
      </c>
      <c r="AY138" s="17" t="s">
        <v>131</v>
      </c>
      <c r="BE138" s="146">
        <f>IF(U138="základní",N138,0)</f>
        <v>0</v>
      </c>
      <c r="BF138" s="146">
        <f>IF(U138="snížená",N138,0)</f>
        <v>0</v>
      </c>
      <c r="BG138" s="146">
        <f>IF(U138="zákl. přenesená",N138,0)</f>
        <v>0</v>
      </c>
      <c r="BH138" s="146">
        <f>IF(U138="sníž. přenesená",N138,0)</f>
        <v>0</v>
      </c>
      <c r="BI138" s="146">
        <f>IF(U138="nulová",N138,0)</f>
        <v>0</v>
      </c>
      <c r="BJ138" s="17" t="s">
        <v>79</v>
      </c>
      <c r="BK138" s="146">
        <f>ROUND(L138*K138,2)</f>
        <v>0</v>
      </c>
      <c r="BL138" s="17" t="s">
        <v>136</v>
      </c>
      <c r="BM138" s="17" t="s">
        <v>190</v>
      </c>
    </row>
    <row r="139" spans="2:65" s="1" customFormat="1" ht="16.5" customHeight="1">
      <c r="B139" s="137"/>
      <c r="C139" s="154" t="s">
        <v>11</v>
      </c>
      <c r="D139" s="154" t="s">
        <v>132</v>
      </c>
      <c r="E139" s="155" t="s">
        <v>191</v>
      </c>
      <c r="F139" s="239" t="s">
        <v>192</v>
      </c>
      <c r="G139" s="239"/>
      <c r="H139" s="239"/>
      <c r="I139" s="239"/>
      <c r="J139" s="156" t="s">
        <v>155</v>
      </c>
      <c r="K139" s="157">
        <v>3</v>
      </c>
      <c r="L139" s="240"/>
      <c r="M139" s="240"/>
      <c r="N139" s="240">
        <f>ROUND(L139*K139,2)</f>
        <v>0</v>
      </c>
      <c r="O139" s="240"/>
      <c r="P139" s="240"/>
      <c r="Q139" s="240"/>
      <c r="R139" s="173">
        <v>1</v>
      </c>
      <c r="T139" s="143" t="s">
        <v>5</v>
      </c>
      <c r="U139" s="40" t="s">
        <v>36</v>
      </c>
      <c r="V139" s="144">
        <v>0.20100000000000001</v>
      </c>
      <c r="W139" s="144">
        <f>V139*K139</f>
        <v>0.60299999999999998</v>
      </c>
      <c r="X139" s="144">
        <v>0</v>
      </c>
      <c r="Y139" s="144">
        <f>X139*K139</f>
        <v>0</v>
      </c>
      <c r="Z139" s="144">
        <v>0</v>
      </c>
      <c r="AA139" s="145">
        <f>Z139*K139</f>
        <v>0</v>
      </c>
      <c r="AR139" s="17" t="s">
        <v>136</v>
      </c>
      <c r="AT139" s="17" t="s">
        <v>132</v>
      </c>
      <c r="AU139" s="17" t="s">
        <v>93</v>
      </c>
      <c r="AY139" s="17" t="s">
        <v>131</v>
      </c>
      <c r="BE139" s="146">
        <f>IF(U139="základní",N139,0)</f>
        <v>0</v>
      </c>
      <c r="BF139" s="146">
        <f>IF(U139="snížená",N139,0)</f>
        <v>0</v>
      </c>
      <c r="BG139" s="146">
        <f>IF(U139="zákl. přenesená",N139,0)</f>
        <v>0</v>
      </c>
      <c r="BH139" s="146">
        <f>IF(U139="sníž. přenesená",N139,0)</f>
        <v>0</v>
      </c>
      <c r="BI139" s="146">
        <f>IF(U139="nulová",N139,0)</f>
        <v>0</v>
      </c>
      <c r="BJ139" s="17" t="s">
        <v>79</v>
      </c>
      <c r="BK139" s="146">
        <f>ROUND(L139*K139,2)</f>
        <v>0</v>
      </c>
      <c r="BL139" s="17" t="s">
        <v>136</v>
      </c>
      <c r="BM139" s="17" t="s">
        <v>193</v>
      </c>
    </row>
    <row r="140" spans="2:65" s="9" customFormat="1" ht="29.85" customHeight="1">
      <c r="B140" s="126"/>
      <c r="C140" s="127"/>
      <c r="D140" s="136" t="s">
        <v>107</v>
      </c>
      <c r="E140" s="136"/>
      <c r="F140" s="136"/>
      <c r="G140" s="136"/>
      <c r="H140" s="136"/>
      <c r="I140" s="136"/>
      <c r="J140" s="136"/>
      <c r="K140" s="136"/>
      <c r="L140" s="136"/>
      <c r="M140" s="136"/>
      <c r="N140" s="253">
        <f>BK140</f>
        <v>0</v>
      </c>
      <c r="O140" s="254"/>
      <c r="P140" s="254"/>
      <c r="Q140" s="254"/>
      <c r="R140" s="172"/>
      <c r="T140" s="130"/>
      <c r="U140" s="127"/>
      <c r="V140" s="127"/>
      <c r="W140" s="131">
        <f>SUM(W141:W144)</f>
        <v>6.6825000000000001</v>
      </c>
      <c r="X140" s="127"/>
      <c r="Y140" s="131">
        <f>SUM(Y141:Y144)</f>
        <v>1.6249999999999999E-3</v>
      </c>
      <c r="Z140" s="127"/>
      <c r="AA140" s="132">
        <f>SUM(AA141:AA144)</f>
        <v>0</v>
      </c>
      <c r="AR140" s="133" t="s">
        <v>79</v>
      </c>
      <c r="AT140" s="134" t="s">
        <v>70</v>
      </c>
      <c r="AU140" s="134" t="s">
        <v>79</v>
      </c>
      <c r="AY140" s="133" t="s">
        <v>131</v>
      </c>
      <c r="BK140" s="135">
        <f>SUM(BK141:BK144)</f>
        <v>0</v>
      </c>
    </row>
    <row r="141" spans="2:65" s="1" customFormat="1" ht="38.25" customHeight="1">
      <c r="B141" s="137"/>
      <c r="C141" s="154" t="s">
        <v>194</v>
      </c>
      <c r="D141" s="154" t="s">
        <v>132</v>
      </c>
      <c r="E141" s="155" t="s">
        <v>195</v>
      </c>
      <c r="F141" s="239" t="s">
        <v>196</v>
      </c>
      <c r="G141" s="239"/>
      <c r="H141" s="239"/>
      <c r="I141" s="239"/>
      <c r="J141" s="156" t="s">
        <v>155</v>
      </c>
      <c r="K141" s="157">
        <v>30</v>
      </c>
      <c r="L141" s="240"/>
      <c r="M141" s="240"/>
      <c r="N141" s="240">
        <f>ROUND(L141*K141,2)</f>
        <v>0</v>
      </c>
      <c r="O141" s="240"/>
      <c r="P141" s="240"/>
      <c r="Q141" s="240"/>
      <c r="R141" s="173">
        <v>1</v>
      </c>
      <c r="T141" s="143" t="s">
        <v>5</v>
      </c>
      <c r="U141" s="40" t="s">
        <v>36</v>
      </c>
      <c r="V141" s="144">
        <v>0.11</v>
      </c>
      <c r="W141" s="144">
        <f>V141*K141</f>
        <v>3.3</v>
      </c>
      <c r="X141" s="144">
        <v>0</v>
      </c>
      <c r="Y141" s="144">
        <f>X141*K141</f>
        <v>0</v>
      </c>
      <c r="Z141" s="144">
        <v>0</v>
      </c>
      <c r="AA141" s="145">
        <f>Z141*K141</f>
        <v>0</v>
      </c>
      <c r="AR141" s="17" t="s">
        <v>136</v>
      </c>
      <c r="AT141" s="17" t="s">
        <v>132</v>
      </c>
      <c r="AU141" s="17" t="s">
        <v>93</v>
      </c>
      <c r="AY141" s="17" t="s">
        <v>131</v>
      </c>
      <c r="BE141" s="146">
        <f>IF(U141="základní",N141,0)</f>
        <v>0</v>
      </c>
      <c r="BF141" s="146">
        <f>IF(U141="snížená",N141,0)</f>
        <v>0</v>
      </c>
      <c r="BG141" s="146">
        <f>IF(U141="zákl. přenesená",N141,0)</f>
        <v>0</v>
      </c>
      <c r="BH141" s="146">
        <f>IF(U141="sníž. přenesená",N141,0)</f>
        <v>0</v>
      </c>
      <c r="BI141" s="146">
        <f>IF(U141="nulová",N141,0)</f>
        <v>0</v>
      </c>
      <c r="BJ141" s="17" t="s">
        <v>79</v>
      </c>
      <c r="BK141" s="146">
        <f>ROUND(L141*K141,2)</f>
        <v>0</v>
      </c>
      <c r="BL141" s="17" t="s">
        <v>136</v>
      </c>
      <c r="BM141" s="17" t="s">
        <v>197</v>
      </c>
    </row>
    <row r="142" spans="2:65" s="1" customFormat="1" ht="38.25" customHeight="1">
      <c r="B142" s="137"/>
      <c r="C142" s="154" t="s">
        <v>198</v>
      </c>
      <c r="D142" s="154" t="s">
        <v>132</v>
      </c>
      <c r="E142" s="155" t="s">
        <v>199</v>
      </c>
      <c r="F142" s="239" t="s">
        <v>200</v>
      </c>
      <c r="G142" s="239"/>
      <c r="H142" s="239"/>
      <c r="I142" s="239"/>
      <c r="J142" s="156" t="s">
        <v>155</v>
      </c>
      <c r="K142" s="157">
        <v>900</v>
      </c>
      <c r="L142" s="240"/>
      <c r="M142" s="240"/>
      <c r="N142" s="240">
        <f>ROUND(L142*K142,2)</f>
        <v>0</v>
      </c>
      <c r="O142" s="240"/>
      <c r="P142" s="240"/>
      <c r="Q142" s="240"/>
      <c r="R142" s="173">
        <v>1</v>
      </c>
      <c r="T142" s="143" t="s">
        <v>5</v>
      </c>
      <c r="U142" s="40" t="s">
        <v>36</v>
      </c>
      <c r="V142" s="144">
        <v>0</v>
      </c>
      <c r="W142" s="144">
        <f>V142*K142</f>
        <v>0</v>
      </c>
      <c r="X142" s="144">
        <v>0</v>
      </c>
      <c r="Y142" s="144">
        <f>X142*K142</f>
        <v>0</v>
      </c>
      <c r="Z142" s="144">
        <v>0</v>
      </c>
      <c r="AA142" s="145">
        <f>Z142*K142</f>
        <v>0</v>
      </c>
      <c r="AR142" s="17" t="s">
        <v>136</v>
      </c>
      <c r="AT142" s="17" t="s">
        <v>132</v>
      </c>
      <c r="AU142" s="17" t="s">
        <v>93</v>
      </c>
      <c r="AY142" s="17" t="s">
        <v>131</v>
      </c>
      <c r="BE142" s="146">
        <f>IF(U142="základní",N142,0)</f>
        <v>0</v>
      </c>
      <c r="BF142" s="146">
        <f>IF(U142="snížená",N142,0)</f>
        <v>0</v>
      </c>
      <c r="BG142" s="146">
        <f>IF(U142="zákl. přenesená",N142,0)</f>
        <v>0</v>
      </c>
      <c r="BH142" s="146">
        <f>IF(U142="sníž. přenesená",N142,0)</f>
        <v>0</v>
      </c>
      <c r="BI142" s="146">
        <f>IF(U142="nulová",N142,0)</f>
        <v>0</v>
      </c>
      <c r="BJ142" s="17" t="s">
        <v>79</v>
      </c>
      <c r="BK142" s="146">
        <f>ROUND(L142*K142,2)</f>
        <v>0</v>
      </c>
      <c r="BL142" s="17" t="s">
        <v>136</v>
      </c>
      <c r="BM142" s="17" t="s">
        <v>201</v>
      </c>
    </row>
    <row r="143" spans="2:65" s="1" customFormat="1" ht="38.25" customHeight="1">
      <c r="B143" s="137"/>
      <c r="C143" s="154" t="s">
        <v>202</v>
      </c>
      <c r="D143" s="154" t="s">
        <v>132</v>
      </c>
      <c r="E143" s="155" t="s">
        <v>203</v>
      </c>
      <c r="F143" s="239" t="s">
        <v>204</v>
      </c>
      <c r="G143" s="239"/>
      <c r="H143" s="239"/>
      <c r="I143" s="239"/>
      <c r="J143" s="156" t="s">
        <v>155</v>
      </c>
      <c r="K143" s="157">
        <v>30</v>
      </c>
      <c r="L143" s="240"/>
      <c r="M143" s="240"/>
      <c r="N143" s="240">
        <f>ROUND(L143*K143,2)</f>
        <v>0</v>
      </c>
      <c r="O143" s="240"/>
      <c r="P143" s="240"/>
      <c r="Q143" s="240"/>
      <c r="R143" s="173">
        <v>1</v>
      </c>
      <c r="T143" s="143" t="s">
        <v>5</v>
      </c>
      <c r="U143" s="40" t="s">
        <v>36</v>
      </c>
      <c r="V143" s="144">
        <v>6.9000000000000006E-2</v>
      </c>
      <c r="W143" s="144">
        <f>V143*K143</f>
        <v>2.0700000000000003</v>
      </c>
      <c r="X143" s="144">
        <v>0</v>
      </c>
      <c r="Y143" s="144">
        <f>X143*K143</f>
        <v>0</v>
      </c>
      <c r="Z143" s="144">
        <v>0</v>
      </c>
      <c r="AA143" s="145">
        <f>Z143*K143</f>
        <v>0</v>
      </c>
      <c r="AR143" s="17" t="s">
        <v>136</v>
      </c>
      <c r="AT143" s="17" t="s">
        <v>132</v>
      </c>
      <c r="AU143" s="17" t="s">
        <v>93</v>
      </c>
      <c r="AY143" s="17" t="s">
        <v>131</v>
      </c>
      <c r="BE143" s="146">
        <f>IF(U143="základní",N143,0)</f>
        <v>0</v>
      </c>
      <c r="BF143" s="146">
        <f>IF(U143="snížená",N143,0)</f>
        <v>0</v>
      </c>
      <c r="BG143" s="146">
        <f>IF(U143="zákl. přenesená",N143,0)</f>
        <v>0</v>
      </c>
      <c r="BH143" s="146">
        <f>IF(U143="sníž. přenesená",N143,0)</f>
        <v>0</v>
      </c>
      <c r="BI143" s="146">
        <f>IF(U143="nulová",N143,0)</f>
        <v>0</v>
      </c>
      <c r="BJ143" s="17" t="s">
        <v>79</v>
      </c>
      <c r="BK143" s="146">
        <f>ROUND(L143*K143,2)</f>
        <v>0</v>
      </c>
      <c r="BL143" s="17" t="s">
        <v>136</v>
      </c>
      <c r="BM143" s="17" t="s">
        <v>205</v>
      </c>
    </row>
    <row r="144" spans="2:65" s="1" customFormat="1" ht="38.25" customHeight="1">
      <c r="B144" s="137"/>
      <c r="C144" s="154" t="s">
        <v>206</v>
      </c>
      <c r="D144" s="154" t="s">
        <v>132</v>
      </c>
      <c r="E144" s="155" t="s">
        <v>207</v>
      </c>
      <c r="F144" s="239" t="s">
        <v>208</v>
      </c>
      <c r="G144" s="239"/>
      <c r="H144" s="239"/>
      <c r="I144" s="239"/>
      <c r="J144" s="156" t="s">
        <v>155</v>
      </c>
      <c r="K144" s="157">
        <v>12.5</v>
      </c>
      <c r="L144" s="240"/>
      <c r="M144" s="240"/>
      <c r="N144" s="240">
        <f>ROUND(L144*K144,2)</f>
        <v>0</v>
      </c>
      <c r="O144" s="240"/>
      <c r="P144" s="240"/>
      <c r="Q144" s="240"/>
      <c r="R144" s="173">
        <v>1</v>
      </c>
      <c r="T144" s="143" t="s">
        <v>5</v>
      </c>
      <c r="U144" s="40" t="s">
        <v>36</v>
      </c>
      <c r="V144" s="144">
        <v>0.105</v>
      </c>
      <c r="W144" s="144">
        <f>V144*K144</f>
        <v>1.3125</v>
      </c>
      <c r="X144" s="144">
        <v>1.2999999999999999E-4</v>
      </c>
      <c r="Y144" s="144">
        <f>X144*K144</f>
        <v>1.6249999999999999E-3</v>
      </c>
      <c r="Z144" s="144">
        <v>0</v>
      </c>
      <c r="AA144" s="145">
        <f>Z144*K144</f>
        <v>0</v>
      </c>
      <c r="AR144" s="17" t="s">
        <v>136</v>
      </c>
      <c r="AT144" s="17" t="s">
        <v>132</v>
      </c>
      <c r="AU144" s="17" t="s">
        <v>93</v>
      </c>
      <c r="AY144" s="17" t="s">
        <v>131</v>
      </c>
      <c r="BE144" s="146">
        <f>IF(U144="základní",N144,0)</f>
        <v>0</v>
      </c>
      <c r="BF144" s="146">
        <f>IF(U144="snížená",N144,0)</f>
        <v>0</v>
      </c>
      <c r="BG144" s="146">
        <f>IF(U144="zákl. přenesená",N144,0)</f>
        <v>0</v>
      </c>
      <c r="BH144" s="146">
        <f>IF(U144="sníž. přenesená",N144,0)</f>
        <v>0</v>
      </c>
      <c r="BI144" s="146">
        <f>IF(U144="nulová",N144,0)</f>
        <v>0</v>
      </c>
      <c r="BJ144" s="17" t="s">
        <v>79</v>
      </c>
      <c r="BK144" s="146">
        <f>ROUND(L144*K144,2)</f>
        <v>0</v>
      </c>
      <c r="BL144" s="17" t="s">
        <v>136</v>
      </c>
      <c r="BM144" s="17" t="s">
        <v>209</v>
      </c>
    </row>
    <row r="145" spans="2:65" s="9" customFormat="1" ht="37.35" customHeight="1">
      <c r="B145" s="126"/>
      <c r="C145" s="127"/>
      <c r="D145" s="128" t="s">
        <v>108</v>
      </c>
      <c r="E145" s="128"/>
      <c r="F145" s="128"/>
      <c r="G145" s="128"/>
      <c r="H145" s="128"/>
      <c r="I145" s="128"/>
      <c r="J145" s="128"/>
      <c r="K145" s="128"/>
      <c r="L145" s="128"/>
      <c r="M145" s="128"/>
      <c r="N145" s="255">
        <f>BK145</f>
        <v>0</v>
      </c>
      <c r="O145" s="256"/>
      <c r="P145" s="256"/>
      <c r="Q145" s="256"/>
      <c r="R145" s="172"/>
      <c r="T145" s="130"/>
      <c r="U145" s="127"/>
      <c r="V145" s="127"/>
      <c r="W145" s="131">
        <f>W146+W152+W154+W179+W187+W196+W200</f>
        <v>303.54004000000003</v>
      </c>
      <c r="X145" s="127"/>
      <c r="Y145" s="131">
        <f>Y146+Y152+Y154+Y179+Y187+Y196+Y200</f>
        <v>3.0977026600000004</v>
      </c>
      <c r="Z145" s="127"/>
      <c r="AA145" s="132">
        <f>AA146+AA152+AA154+AA179+AA187+AA196+AA200</f>
        <v>0</v>
      </c>
      <c r="AR145" s="133" t="s">
        <v>93</v>
      </c>
      <c r="AT145" s="134" t="s">
        <v>70</v>
      </c>
      <c r="AU145" s="134" t="s">
        <v>71</v>
      </c>
      <c r="AY145" s="133" t="s">
        <v>131</v>
      </c>
      <c r="BK145" s="135">
        <f>BK146+BK152+BK154+BK179+BK187+BK196+BK200</f>
        <v>0</v>
      </c>
    </row>
    <row r="146" spans="2:65" s="9" customFormat="1" ht="19.899999999999999" customHeight="1">
      <c r="B146" s="126"/>
      <c r="C146" s="127"/>
      <c r="D146" s="136" t="s">
        <v>109</v>
      </c>
      <c r="E146" s="136"/>
      <c r="F146" s="136"/>
      <c r="G146" s="136"/>
      <c r="H146" s="136"/>
      <c r="I146" s="136"/>
      <c r="J146" s="136"/>
      <c r="K146" s="136"/>
      <c r="L146" s="136"/>
      <c r="M146" s="136"/>
      <c r="N146" s="251">
        <f>BK146</f>
        <v>0</v>
      </c>
      <c r="O146" s="252"/>
      <c r="P146" s="252"/>
      <c r="Q146" s="252"/>
      <c r="R146" s="172"/>
      <c r="T146" s="130"/>
      <c r="U146" s="127"/>
      <c r="V146" s="127"/>
      <c r="W146" s="131">
        <f>SUM(W147:W151)</f>
        <v>0.53136000000000005</v>
      </c>
      <c r="X146" s="127"/>
      <c r="Y146" s="131">
        <f>SUM(Y147:Y151)</f>
        <v>3.8963999999999999E-2</v>
      </c>
      <c r="Z146" s="127"/>
      <c r="AA146" s="132">
        <f>SUM(AA147:AA151)</f>
        <v>0</v>
      </c>
      <c r="AR146" s="133" t="s">
        <v>93</v>
      </c>
      <c r="AT146" s="134" t="s">
        <v>70</v>
      </c>
      <c r="AU146" s="134" t="s">
        <v>79</v>
      </c>
      <c r="AY146" s="133" t="s">
        <v>131</v>
      </c>
      <c r="BK146" s="135">
        <f>SUM(BK147:BK151)</f>
        <v>0</v>
      </c>
    </row>
    <row r="147" spans="2:65" s="1" customFormat="1" ht="38.25" customHeight="1">
      <c r="B147" s="137"/>
      <c r="C147" s="154" t="s">
        <v>210</v>
      </c>
      <c r="D147" s="154" t="s">
        <v>132</v>
      </c>
      <c r="E147" s="155" t="s">
        <v>211</v>
      </c>
      <c r="F147" s="239" t="s">
        <v>212</v>
      </c>
      <c r="G147" s="239"/>
      <c r="H147" s="239"/>
      <c r="I147" s="239"/>
      <c r="J147" s="156" t="s">
        <v>155</v>
      </c>
      <c r="K147" s="157">
        <v>2.16</v>
      </c>
      <c r="L147" s="240"/>
      <c r="M147" s="240"/>
      <c r="N147" s="240">
        <f>ROUND(L147*K147,2)</f>
        <v>0</v>
      </c>
      <c r="O147" s="240"/>
      <c r="P147" s="240"/>
      <c r="Q147" s="240"/>
      <c r="R147" s="173">
        <v>1</v>
      </c>
      <c r="T147" s="143" t="s">
        <v>5</v>
      </c>
      <c r="U147" s="40" t="s">
        <v>36</v>
      </c>
      <c r="V147" s="144">
        <v>2.4E-2</v>
      </c>
      <c r="W147" s="144">
        <f>V147*K147</f>
        <v>5.1840000000000004E-2</v>
      </c>
      <c r="X147" s="144">
        <v>0</v>
      </c>
      <c r="Y147" s="144">
        <f>X147*K147</f>
        <v>0</v>
      </c>
      <c r="Z147" s="144">
        <v>0</v>
      </c>
      <c r="AA147" s="145">
        <f>Z147*K147</f>
        <v>0</v>
      </c>
      <c r="AR147" s="17" t="s">
        <v>194</v>
      </c>
      <c r="AT147" s="17" t="s">
        <v>132</v>
      </c>
      <c r="AU147" s="17" t="s">
        <v>93</v>
      </c>
      <c r="AY147" s="17" t="s">
        <v>131</v>
      </c>
      <c r="BE147" s="146">
        <f>IF(U147="základní",N147,0)</f>
        <v>0</v>
      </c>
      <c r="BF147" s="146">
        <f>IF(U147="snížená",N147,0)</f>
        <v>0</v>
      </c>
      <c r="BG147" s="146">
        <f>IF(U147="zákl. přenesená",N147,0)</f>
        <v>0</v>
      </c>
      <c r="BH147" s="146">
        <f>IF(U147="sníž. přenesená",N147,0)</f>
        <v>0</v>
      </c>
      <c r="BI147" s="146">
        <f>IF(U147="nulová",N147,0)</f>
        <v>0</v>
      </c>
      <c r="BJ147" s="17" t="s">
        <v>79</v>
      </c>
      <c r="BK147" s="146">
        <f>ROUND(L147*K147,2)</f>
        <v>0</v>
      </c>
      <c r="BL147" s="17" t="s">
        <v>194</v>
      </c>
      <c r="BM147" s="17" t="s">
        <v>213</v>
      </c>
    </row>
    <row r="148" spans="2:65" s="1" customFormat="1" ht="16.5" customHeight="1">
      <c r="B148" s="137"/>
      <c r="C148" s="147" t="s">
        <v>10</v>
      </c>
      <c r="D148" s="147" t="s">
        <v>166</v>
      </c>
      <c r="E148" s="148" t="s">
        <v>214</v>
      </c>
      <c r="F148" s="243" t="s">
        <v>215</v>
      </c>
      <c r="G148" s="243"/>
      <c r="H148" s="243"/>
      <c r="I148" s="243"/>
      <c r="J148" s="149" t="s">
        <v>169</v>
      </c>
      <c r="K148" s="150">
        <v>8.9999999999999993E-3</v>
      </c>
      <c r="L148" s="244"/>
      <c r="M148" s="244"/>
      <c r="N148" s="244">
        <f>ROUND(L148*K148,2)</f>
        <v>0</v>
      </c>
      <c r="O148" s="245"/>
      <c r="P148" s="245"/>
      <c r="Q148" s="245"/>
      <c r="R148" s="173"/>
      <c r="T148" s="143" t="s">
        <v>5</v>
      </c>
      <c r="U148" s="40" t="s">
        <v>36</v>
      </c>
      <c r="V148" s="144">
        <v>0</v>
      </c>
      <c r="W148" s="144">
        <f>V148*K148</f>
        <v>0</v>
      </c>
      <c r="X148" s="144">
        <v>1</v>
      </c>
      <c r="Y148" s="144">
        <f>X148*K148</f>
        <v>8.9999999999999993E-3</v>
      </c>
      <c r="Z148" s="144">
        <v>0</v>
      </c>
      <c r="AA148" s="145">
        <f>Z148*K148</f>
        <v>0</v>
      </c>
      <c r="AR148" s="17" t="s">
        <v>216</v>
      </c>
      <c r="AT148" s="17" t="s">
        <v>166</v>
      </c>
      <c r="AU148" s="17" t="s">
        <v>93</v>
      </c>
      <c r="AY148" s="17" t="s">
        <v>131</v>
      </c>
      <c r="BE148" s="146">
        <f>IF(U148="základní",N148,0)</f>
        <v>0</v>
      </c>
      <c r="BF148" s="146">
        <f>IF(U148="snížená",N148,0)</f>
        <v>0</v>
      </c>
      <c r="BG148" s="146">
        <f>IF(U148="zákl. přenesená",N148,0)</f>
        <v>0</v>
      </c>
      <c r="BH148" s="146">
        <f>IF(U148="sníž. přenesená",N148,0)</f>
        <v>0</v>
      </c>
      <c r="BI148" s="146">
        <f>IF(U148="nulová",N148,0)</f>
        <v>0</v>
      </c>
      <c r="BJ148" s="17" t="s">
        <v>79</v>
      </c>
      <c r="BK148" s="146">
        <f>ROUND(L148*K148,2)</f>
        <v>0</v>
      </c>
      <c r="BL148" s="17" t="s">
        <v>194</v>
      </c>
      <c r="BM148" s="17" t="s">
        <v>217</v>
      </c>
    </row>
    <row r="149" spans="2:65" s="1" customFormat="1" ht="25.5" customHeight="1">
      <c r="B149" s="137"/>
      <c r="C149" s="154" t="s">
        <v>218</v>
      </c>
      <c r="D149" s="154" t="s">
        <v>132</v>
      </c>
      <c r="E149" s="155" t="s">
        <v>219</v>
      </c>
      <c r="F149" s="239" t="s">
        <v>220</v>
      </c>
      <c r="G149" s="239"/>
      <c r="H149" s="239"/>
      <c r="I149" s="239"/>
      <c r="J149" s="156" t="s">
        <v>155</v>
      </c>
      <c r="K149" s="157">
        <v>2.16</v>
      </c>
      <c r="L149" s="240"/>
      <c r="M149" s="240"/>
      <c r="N149" s="240">
        <f>ROUND(L149*K149,2)</f>
        <v>0</v>
      </c>
      <c r="O149" s="240"/>
      <c r="P149" s="240"/>
      <c r="Q149" s="240"/>
      <c r="R149" s="173">
        <v>1</v>
      </c>
      <c r="T149" s="143" t="s">
        <v>5</v>
      </c>
      <c r="U149" s="40" t="s">
        <v>36</v>
      </c>
      <c r="V149" s="144">
        <v>0.222</v>
      </c>
      <c r="W149" s="144">
        <f>V149*K149</f>
        <v>0.47952000000000006</v>
      </c>
      <c r="X149" s="144">
        <v>4.0000000000000002E-4</v>
      </c>
      <c r="Y149" s="144">
        <f>X149*K149</f>
        <v>8.6400000000000008E-4</v>
      </c>
      <c r="Z149" s="144">
        <v>0</v>
      </c>
      <c r="AA149" s="145">
        <f>Z149*K149</f>
        <v>0</v>
      </c>
      <c r="AR149" s="17" t="s">
        <v>194</v>
      </c>
      <c r="AT149" s="17" t="s">
        <v>132</v>
      </c>
      <c r="AU149" s="17" t="s">
        <v>93</v>
      </c>
      <c r="AY149" s="17" t="s">
        <v>131</v>
      </c>
      <c r="BE149" s="146">
        <f>IF(U149="základní",N149,0)</f>
        <v>0</v>
      </c>
      <c r="BF149" s="146">
        <f>IF(U149="snížená",N149,0)</f>
        <v>0</v>
      </c>
      <c r="BG149" s="146">
        <f>IF(U149="zákl. přenesená",N149,0)</f>
        <v>0</v>
      </c>
      <c r="BH149" s="146">
        <f>IF(U149="sníž. přenesená",N149,0)</f>
        <v>0</v>
      </c>
      <c r="BI149" s="146">
        <f>IF(U149="nulová",N149,0)</f>
        <v>0</v>
      </c>
      <c r="BJ149" s="17" t="s">
        <v>79</v>
      </c>
      <c r="BK149" s="146">
        <f>ROUND(L149*K149,2)</f>
        <v>0</v>
      </c>
      <c r="BL149" s="17" t="s">
        <v>194</v>
      </c>
      <c r="BM149" s="17" t="s">
        <v>221</v>
      </c>
    </row>
    <row r="150" spans="2:65" s="1" customFormat="1" ht="25.5" customHeight="1">
      <c r="B150" s="137"/>
      <c r="C150" s="147" t="s">
        <v>222</v>
      </c>
      <c r="D150" s="147" t="s">
        <v>166</v>
      </c>
      <c r="E150" s="148" t="s">
        <v>223</v>
      </c>
      <c r="F150" s="243" t="s">
        <v>224</v>
      </c>
      <c r="G150" s="243"/>
      <c r="H150" s="243"/>
      <c r="I150" s="243"/>
      <c r="J150" s="149" t="s">
        <v>155</v>
      </c>
      <c r="K150" s="150">
        <v>7.5</v>
      </c>
      <c r="L150" s="244"/>
      <c r="M150" s="244"/>
      <c r="N150" s="244">
        <f>ROUND(L150*K150,2)</f>
        <v>0</v>
      </c>
      <c r="O150" s="245"/>
      <c r="P150" s="245"/>
      <c r="Q150" s="245"/>
      <c r="R150" s="173"/>
      <c r="T150" s="143" t="s">
        <v>5</v>
      </c>
      <c r="U150" s="40" t="s">
        <v>36</v>
      </c>
      <c r="V150" s="144">
        <v>0</v>
      </c>
      <c r="W150" s="144">
        <f>V150*K150</f>
        <v>0</v>
      </c>
      <c r="X150" s="144">
        <v>3.8800000000000002E-3</v>
      </c>
      <c r="Y150" s="144">
        <f>X150*K150</f>
        <v>2.9100000000000001E-2</v>
      </c>
      <c r="Z150" s="144">
        <v>0</v>
      </c>
      <c r="AA150" s="145">
        <f>Z150*K150</f>
        <v>0</v>
      </c>
      <c r="AR150" s="17" t="s">
        <v>216</v>
      </c>
      <c r="AT150" s="17" t="s">
        <v>166</v>
      </c>
      <c r="AU150" s="17" t="s">
        <v>93</v>
      </c>
      <c r="AY150" s="17" t="s">
        <v>131</v>
      </c>
      <c r="BE150" s="146">
        <f>IF(U150="základní",N150,0)</f>
        <v>0</v>
      </c>
      <c r="BF150" s="146">
        <f>IF(U150="snížená",N150,0)</f>
        <v>0</v>
      </c>
      <c r="BG150" s="146">
        <f>IF(U150="zákl. přenesená",N150,0)</f>
        <v>0</v>
      </c>
      <c r="BH150" s="146">
        <f>IF(U150="sníž. přenesená",N150,0)</f>
        <v>0</v>
      </c>
      <c r="BI150" s="146">
        <f>IF(U150="nulová",N150,0)</f>
        <v>0</v>
      </c>
      <c r="BJ150" s="17" t="s">
        <v>79</v>
      </c>
      <c r="BK150" s="146">
        <f>ROUND(L150*K150,2)</f>
        <v>0</v>
      </c>
      <c r="BL150" s="17" t="s">
        <v>194</v>
      </c>
      <c r="BM150" s="17" t="s">
        <v>225</v>
      </c>
    </row>
    <row r="151" spans="2:65" s="1" customFormat="1" ht="38.25" customHeight="1">
      <c r="B151" s="137"/>
      <c r="C151" s="154" t="s">
        <v>226</v>
      </c>
      <c r="D151" s="154" t="s">
        <v>132</v>
      </c>
      <c r="E151" s="155" t="s">
        <v>227</v>
      </c>
      <c r="F151" s="239" t="s">
        <v>228</v>
      </c>
      <c r="G151" s="239"/>
      <c r="H151" s="239"/>
      <c r="I151" s="239"/>
      <c r="J151" s="156" t="s">
        <v>229</v>
      </c>
      <c r="K151" s="157">
        <v>14.928000000000001</v>
      </c>
      <c r="L151" s="240"/>
      <c r="M151" s="240"/>
      <c r="N151" s="240">
        <f>ROUND(L151*K151,2)</f>
        <v>0</v>
      </c>
      <c r="O151" s="240"/>
      <c r="P151" s="240"/>
      <c r="Q151" s="240"/>
      <c r="R151" s="173">
        <v>1</v>
      </c>
      <c r="T151" s="143" t="s">
        <v>5</v>
      </c>
      <c r="U151" s="40" t="s">
        <v>36</v>
      </c>
      <c r="V151" s="144">
        <v>0</v>
      </c>
      <c r="W151" s="144">
        <f>V151*K151</f>
        <v>0</v>
      </c>
      <c r="X151" s="144">
        <v>0</v>
      </c>
      <c r="Y151" s="144">
        <f>X151*K151</f>
        <v>0</v>
      </c>
      <c r="Z151" s="144">
        <v>0</v>
      </c>
      <c r="AA151" s="145">
        <f>Z151*K151</f>
        <v>0</v>
      </c>
      <c r="AR151" s="17" t="s">
        <v>194</v>
      </c>
      <c r="AT151" s="17" t="s">
        <v>132</v>
      </c>
      <c r="AU151" s="17" t="s">
        <v>93</v>
      </c>
      <c r="AY151" s="17" t="s">
        <v>131</v>
      </c>
      <c r="BE151" s="146">
        <f>IF(U151="základní",N151,0)</f>
        <v>0</v>
      </c>
      <c r="BF151" s="146">
        <f>IF(U151="snížená",N151,0)</f>
        <v>0</v>
      </c>
      <c r="BG151" s="146">
        <f>IF(U151="zákl. přenesená",N151,0)</f>
        <v>0</v>
      </c>
      <c r="BH151" s="146">
        <f>IF(U151="sníž. přenesená",N151,0)</f>
        <v>0</v>
      </c>
      <c r="BI151" s="146">
        <f>IF(U151="nulová",N151,0)</f>
        <v>0</v>
      </c>
      <c r="BJ151" s="17" t="s">
        <v>79</v>
      </c>
      <c r="BK151" s="146">
        <f>ROUND(L151*K151,2)</f>
        <v>0</v>
      </c>
      <c r="BL151" s="17" t="s">
        <v>194</v>
      </c>
      <c r="BM151" s="17" t="s">
        <v>230</v>
      </c>
    </row>
    <row r="152" spans="2:65" s="9" customFormat="1" ht="29.85" customHeight="1">
      <c r="B152" s="126"/>
      <c r="C152" s="127"/>
      <c r="D152" s="136" t="s">
        <v>110</v>
      </c>
      <c r="E152" s="136"/>
      <c r="F152" s="136"/>
      <c r="G152" s="136"/>
      <c r="H152" s="136"/>
      <c r="I152" s="136"/>
      <c r="J152" s="136"/>
      <c r="K152" s="136"/>
      <c r="L152" s="136"/>
      <c r="M152" s="136"/>
      <c r="N152" s="253">
        <f>BK152</f>
        <v>0</v>
      </c>
      <c r="O152" s="254"/>
      <c r="P152" s="254"/>
      <c r="Q152" s="254"/>
      <c r="R152" s="172"/>
      <c r="T152" s="130"/>
      <c r="U152" s="127"/>
      <c r="V152" s="127"/>
      <c r="W152" s="131">
        <f>W153</f>
        <v>8.5000000000000006E-2</v>
      </c>
      <c r="X152" s="127"/>
      <c r="Y152" s="131">
        <f>Y153</f>
        <v>0</v>
      </c>
      <c r="Z152" s="127"/>
      <c r="AA152" s="132">
        <f>AA153</f>
        <v>0</v>
      </c>
      <c r="AR152" s="133" t="s">
        <v>93</v>
      </c>
      <c r="AT152" s="134" t="s">
        <v>70</v>
      </c>
      <c r="AU152" s="134" t="s">
        <v>79</v>
      </c>
      <c r="AY152" s="133" t="s">
        <v>131</v>
      </c>
      <c r="BK152" s="135">
        <f>BK153</f>
        <v>0</v>
      </c>
    </row>
    <row r="153" spans="2:65" s="1" customFormat="1" ht="16.5" customHeight="1">
      <c r="B153" s="137"/>
      <c r="C153" s="138" t="s">
        <v>231</v>
      </c>
      <c r="D153" s="138" t="s">
        <v>132</v>
      </c>
      <c r="E153" s="139" t="s">
        <v>232</v>
      </c>
      <c r="F153" s="246" t="s">
        <v>233</v>
      </c>
      <c r="G153" s="246"/>
      <c r="H153" s="246"/>
      <c r="I153" s="246"/>
      <c r="J153" s="140" t="s">
        <v>234</v>
      </c>
      <c r="K153" s="141">
        <v>1</v>
      </c>
      <c r="L153" s="245"/>
      <c r="M153" s="245"/>
      <c r="N153" s="245">
        <f>ROUND(L153*K153,2)</f>
        <v>0</v>
      </c>
      <c r="O153" s="245"/>
      <c r="P153" s="245"/>
      <c r="Q153" s="245"/>
      <c r="R153" s="173"/>
      <c r="T153" s="143" t="s">
        <v>5</v>
      </c>
      <c r="U153" s="40" t="s">
        <v>36</v>
      </c>
      <c r="V153" s="144">
        <v>8.5000000000000006E-2</v>
      </c>
      <c r="W153" s="144">
        <f>V153*K153</f>
        <v>8.5000000000000006E-2</v>
      </c>
      <c r="X153" s="144">
        <v>0</v>
      </c>
      <c r="Y153" s="144">
        <f>X153*K153</f>
        <v>0</v>
      </c>
      <c r="Z153" s="144">
        <v>0</v>
      </c>
      <c r="AA153" s="145">
        <f>Z153*K153</f>
        <v>0</v>
      </c>
      <c r="AR153" s="17" t="s">
        <v>194</v>
      </c>
      <c r="AT153" s="17" t="s">
        <v>132</v>
      </c>
      <c r="AU153" s="17" t="s">
        <v>93</v>
      </c>
      <c r="AY153" s="17" t="s">
        <v>131</v>
      </c>
      <c r="BE153" s="146">
        <f>IF(U153="základní",N153,0)</f>
        <v>0</v>
      </c>
      <c r="BF153" s="146">
        <f>IF(U153="snížená",N153,0)</f>
        <v>0</v>
      </c>
      <c r="BG153" s="146">
        <f>IF(U153="zákl. přenesená",N153,0)</f>
        <v>0</v>
      </c>
      <c r="BH153" s="146">
        <f>IF(U153="sníž. přenesená",N153,0)</f>
        <v>0</v>
      </c>
      <c r="BI153" s="146">
        <f>IF(U153="nulová",N153,0)</f>
        <v>0</v>
      </c>
      <c r="BJ153" s="17" t="s">
        <v>79</v>
      </c>
      <c r="BK153" s="146">
        <f>ROUND(L153*K153,2)</f>
        <v>0</v>
      </c>
      <c r="BL153" s="17" t="s">
        <v>194</v>
      </c>
      <c r="BM153" s="17" t="s">
        <v>235</v>
      </c>
    </row>
    <row r="154" spans="2:65" s="9" customFormat="1" ht="29.85" customHeight="1">
      <c r="B154" s="126"/>
      <c r="C154" s="127"/>
      <c r="D154" s="136" t="s">
        <v>111</v>
      </c>
      <c r="E154" s="136"/>
      <c r="F154" s="136"/>
      <c r="G154" s="136"/>
      <c r="H154" s="136"/>
      <c r="I154" s="136"/>
      <c r="J154" s="136"/>
      <c r="K154" s="136"/>
      <c r="L154" s="136"/>
      <c r="M154" s="136"/>
      <c r="N154" s="253">
        <f>BK154</f>
        <v>0</v>
      </c>
      <c r="O154" s="254"/>
      <c r="P154" s="254"/>
      <c r="Q154" s="254"/>
      <c r="R154" s="172"/>
      <c r="T154" s="130"/>
      <c r="U154" s="127"/>
      <c r="V154" s="127"/>
      <c r="W154" s="131">
        <f>SUM(W155:W178)</f>
        <v>172.96068000000005</v>
      </c>
      <c r="X154" s="127"/>
      <c r="Y154" s="131">
        <f>SUM(Y155:Y178)</f>
        <v>2.5187796600000003</v>
      </c>
      <c r="Z154" s="127"/>
      <c r="AA154" s="132">
        <f>SUM(AA155:AA178)</f>
        <v>0</v>
      </c>
      <c r="AR154" s="133" t="s">
        <v>93</v>
      </c>
      <c r="AT154" s="134" t="s">
        <v>70</v>
      </c>
      <c r="AU154" s="134" t="s">
        <v>79</v>
      </c>
      <c r="AY154" s="133" t="s">
        <v>131</v>
      </c>
      <c r="BK154" s="135">
        <f>SUM(BK155:BK178)</f>
        <v>0</v>
      </c>
    </row>
    <row r="155" spans="2:65" s="1" customFormat="1" ht="16.5" customHeight="1">
      <c r="B155" s="137"/>
      <c r="C155" s="154" t="s">
        <v>236</v>
      </c>
      <c r="D155" s="154" t="s">
        <v>132</v>
      </c>
      <c r="E155" s="155" t="s">
        <v>237</v>
      </c>
      <c r="F155" s="239" t="s">
        <v>238</v>
      </c>
      <c r="G155" s="239"/>
      <c r="H155" s="239"/>
      <c r="I155" s="239"/>
      <c r="J155" s="156" t="s">
        <v>155</v>
      </c>
      <c r="K155" s="157">
        <v>64</v>
      </c>
      <c r="L155" s="240"/>
      <c r="M155" s="240"/>
      <c r="N155" s="240">
        <f t="shared" ref="N155:N178" si="10">ROUND(L155*K155,2)</f>
        <v>0</v>
      </c>
      <c r="O155" s="240"/>
      <c r="P155" s="240"/>
      <c r="Q155" s="240"/>
      <c r="R155" s="173">
        <v>1</v>
      </c>
      <c r="T155" s="143" t="s">
        <v>5</v>
      </c>
      <c r="U155" s="40" t="s">
        <v>36</v>
      </c>
      <c r="V155" s="144">
        <v>0.29199999999999998</v>
      </c>
      <c r="W155" s="144">
        <f t="shared" ref="W155:W178" si="11">V155*K155</f>
        <v>18.687999999999999</v>
      </c>
      <c r="X155" s="144">
        <v>0</v>
      </c>
      <c r="Y155" s="144">
        <f t="shared" ref="Y155:Y178" si="12">X155*K155</f>
        <v>0</v>
      </c>
      <c r="Z155" s="144">
        <v>0</v>
      </c>
      <c r="AA155" s="145">
        <f t="shared" ref="AA155:AA178" si="13">Z155*K155</f>
        <v>0</v>
      </c>
      <c r="AR155" s="17" t="s">
        <v>194</v>
      </c>
      <c r="AT155" s="17" t="s">
        <v>132</v>
      </c>
      <c r="AU155" s="17" t="s">
        <v>93</v>
      </c>
      <c r="AY155" s="17" t="s">
        <v>131</v>
      </c>
      <c r="BE155" s="146">
        <f t="shared" ref="BE155:BE178" si="14">IF(U155="základní",N155,0)</f>
        <v>0</v>
      </c>
      <c r="BF155" s="146">
        <f t="shared" ref="BF155:BF178" si="15">IF(U155="snížená",N155,0)</f>
        <v>0</v>
      </c>
      <c r="BG155" s="146">
        <f t="shared" ref="BG155:BG178" si="16">IF(U155="zákl. přenesená",N155,0)</f>
        <v>0</v>
      </c>
      <c r="BH155" s="146">
        <f t="shared" ref="BH155:BH178" si="17">IF(U155="sníž. přenesená",N155,0)</f>
        <v>0</v>
      </c>
      <c r="BI155" s="146">
        <f t="shared" ref="BI155:BI178" si="18">IF(U155="nulová",N155,0)</f>
        <v>0</v>
      </c>
      <c r="BJ155" s="17" t="s">
        <v>79</v>
      </c>
      <c r="BK155" s="146">
        <f t="shared" ref="BK155:BK178" si="19">ROUND(L155*K155,2)</f>
        <v>0</v>
      </c>
      <c r="BL155" s="17" t="s">
        <v>194</v>
      </c>
      <c r="BM155" s="17" t="s">
        <v>239</v>
      </c>
    </row>
    <row r="156" spans="2:65" s="1" customFormat="1" ht="38.25" customHeight="1">
      <c r="B156" s="137"/>
      <c r="C156" s="154" t="s">
        <v>240</v>
      </c>
      <c r="D156" s="154" t="s">
        <v>132</v>
      </c>
      <c r="E156" s="155" t="s">
        <v>241</v>
      </c>
      <c r="F156" s="239" t="s">
        <v>242</v>
      </c>
      <c r="G156" s="239"/>
      <c r="H156" s="239"/>
      <c r="I156" s="239"/>
      <c r="J156" s="156" t="s">
        <v>135</v>
      </c>
      <c r="K156" s="157">
        <v>1.732</v>
      </c>
      <c r="L156" s="240"/>
      <c r="M156" s="240"/>
      <c r="N156" s="240">
        <f t="shared" si="10"/>
        <v>0</v>
      </c>
      <c r="O156" s="240"/>
      <c r="P156" s="240"/>
      <c r="Q156" s="240"/>
      <c r="R156" s="173">
        <v>1</v>
      </c>
      <c r="T156" s="143" t="s">
        <v>5</v>
      </c>
      <c r="U156" s="40" t="s">
        <v>36</v>
      </c>
      <c r="V156" s="144">
        <v>1.56</v>
      </c>
      <c r="W156" s="144">
        <f t="shared" si="11"/>
        <v>2.7019199999999999</v>
      </c>
      <c r="X156" s="144">
        <v>1.89E-3</v>
      </c>
      <c r="Y156" s="144">
        <f t="shared" si="12"/>
        <v>3.2734800000000001E-3</v>
      </c>
      <c r="Z156" s="144">
        <v>0</v>
      </c>
      <c r="AA156" s="145">
        <f t="shared" si="13"/>
        <v>0</v>
      </c>
      <c r="AR156" s="17" t="s">
        <v>194</v>
      </c>
      <c r="AT156" s="17" t="s">
        <v>132</v>
      </c>
      <c r="AU156" s="17" t="s">
        <v>93</v>
      </c>
      <c r="AY156" s="17" t="s">
        <v>131</v>
      </c>
      <c r="BE156" s="146">
        <f t="shared" si="14"/>
        <v>0</v>
      </c>
      <c r="BF156" s="146">
        <f t="shared" si="15"/>
        <v>0</v>
      </c>
      <c r="BG156" s="146">
        <f t="shared" si="16"/>
        <v>0</v>
      </c>
      <c r="BH156" s="146">
        <f t="shared" si="17"/>
        <v>0</v>
      </c>
      <c r="BI156" s="146">
        <f t="shared" si="18"/>
        <v>0</v>
      </c>
      <c r="BJ156" s="17" t="s">
        <v>79</v>
      </c>
      <c r="BK156" s="146">
        <f t="shared" si="19"/>
        <v>0</v>
      </c>
      <c r="BL156" s="17" t="s">
        <v>194</v>
      </c>
      <c r="BM156" s="17" t="s">
        <v>243</v>
      </c>
    </row>
    <row r="157" spans="2:65" s="1" customFormat="1" ht="25.5" customHeight="1">
      <c r="B157" s="137"/>
      <c r="C157" s="154" t="s">
        <v>244</v>
      </c>
      <c r="D157" s="154" t="s">
        <v>132</v>
      </c>
      <c r="E157" s="155" t="s">
        <v>245</v>
      </c>
      <c r="F157" s="239" t="s">
        <v>246</v>
      </c>
      <c r="G157" s="239"/>
      <c r="H157" s="239"/>
      <c r="I157" s="239"/>
      <c r="J157" s="156" t="s">
        <v>247</v>
      </c>
      <c r="K157" s="157">
        <v>132</v>
      </c>
      <c r="L157" s="240"/>
      <c r="M157" s="240"/>
      <c r="N157" s="240">
        <f t="shared" si="10"/>
        <v>0</v>
      </c>
      <c r="O157" s="240"/>
      <c r="P157" s="240"/>
      <c r="Q157" s="240"/>
      <c r="R157" s="173">
        <v>1</v>
      </c>
      <c r="T157" s="143" t="s">
        <v>5</v>
      </c>
      <c r="U157" s="40" t="s">
        <v>36</v>
      </c>
      <c r="V157" s="144">
        <v>0.39300000000000002</v>
      </c>
      <c r="W157" s="144">
        <f t="shared" si="11"/>
        <v>51.876000000000005</v>
      </c>
      <c r="X157" s="144">
        <v>2.6700000000000001E-3</v>
      </c>
      <c r="Y157" s="144">
        <f t="shared" si="12"/>
        <v>0.35244000000000003</v>
      </c>
      <c r="Z157" s="144">
        <v>0</v>
      </c>
      <c r="AA157" s="145">
        <f t="shared" si="13"/>
        <v>0</v>
      </c>
      <c r="AR157" s="17" t="s">
        <v>194</v>
      </c>
      <c r="AT157" s="17" t="s">
        <v>132</v>
      </c>
      <c r="AU157" s="17" t="s">
        <v>93</v>
      </c>
      <c r="AY157" s="17" t="s">
        <v>131</v>
      </c>
      <c r="BE157" s="146">
        <f t="shared" si="14"/>
        <v>0</v>
      </c>
      <c r="BF157" s="146">
        <f t="shared" si="15"/>
        <v>0</v>
      </c>
      <c r="BG157" s="146">
        <f t="shared" si="16"/>
        <v>0</v>
      </c>
      <c r="BH157" s="146">
        <f t="shared" si="17"/>
        <v>0</v>
      </c>
      <c r="BI157" s="146">
        <f t="shared" si="18"/>
        <v>0</v>
      </c>
      <c r="BJ157" s="17" t="s">
        <v>79</v>
      </c>
      <c r="BK157" s="146">
        <f t="shared" si="19"/>
        <v>0</v>
      </c>
      <c r="BL157" s="17" t="s">
        <v>194</v>
      </c>
      <c r="BM157" s="17" t="s">
        <v>248</v>
      </c>
    </row>
    <row r="158" spans="2:65" s="1" customFormat="1" ht="25.5" customHeight="1">
      <c r="B158" s="137"/>
      <c r="C158" s="147" t="s">
        <v>249</v>
      </c>
      <c r="D158" s="147" t="s">
        <v>166</v>
      </c>
      <c r="E158" s="148" t="s">
        <v>250</v>
      </c>
      <c r="F158" s="243" t="s">
        <v>251</v>
      </c>
      <c r="G158" s="243"/>
      <c r="H158" s="243"/>
      <c r="I158" s="243"/>
      <c r="J158" s="149" t="s">
        <v>247</v>
      </c>
      <c r="K158" s="150">
        <v>90</v>
      </c>
      <c r="L158" s="244"/>
      <c r="M158" s="244"/>
      <c r="N158" s="244">
        <f t="shared" si="10"/>
        <v>0</v>
      </c>
      <c r="O158" s="245"/>
      <c r="P158" s="245"/>
      <c r="Q158" s="245"/>
      <c r="R158" s="173"/>
      <c r="T158" s="143" t="s">
        <v>5</v>
      </c>
      <c r="U158" s="40" t="s">
        <v>36</v>
      </c>
      <c r="V158" s="144">
        <v>0</v>
      </c>
      <c r="W158" s="144">
        <f t="shared" si="11"/>
        <v>0</v>
      </c>
      <c r="X158" s="144">
        <v>3.4000000000000002E-4</v>
      </c>
      <c r="Y158" s="144">
        <f t="shared" si="12"/>
        <v>3.0600000000000002E-2</v>
      </c>
      <c r="Z158" s="144">
        <v>0</v>
      </c>
      <c r="AA158" s="145">
        <f t="shared" si="13"/>
        <v>0</v>
      </c>
      <c r="AR158" s="17" t="s">
        <v>216</v>
      </c>
      <c r="AT158" s="17" t="s">
        <v>166</v>
      </c>
      <c r="AU158" s="17" t="s">
        <v>93</v>
      </c>
      <c r="AY158" s="17" t="s">
        <v>131</v>
      </c>
      <c r="BE158" s="146">
        <f t="shared" si="14"/>
        <v>0</v>
      </c>
      <c r="BF158" s="146">
        <f t="shared" si="15"/>
        <v>0</v>
      </c>
      <c r="BG158" s="146">
        <f t="shared" si="16"/>
        <v>0</v>
      </c>
      <c r="BH158" s="146">
        <f t="shared" si="17"/>
        <v>0</v>
      </c>
      <c r="BI158" s="146">
        <f t="shared" si="18"/>
        <v>0</v>
      </c>
      <c r="BJ158" s="17" t="s">
        <v>79</v>
      </c>
      <c r="BK158" s="146">
        <f t="shared" si="19"/>
        <v>0</v>
      </c>
      <c r="BL158" s="17" t="s">
        <v>194</v>
      </c>
      <c r="BM158" s="17" t="s">
        <v>252</v>
      </c>
    </row>
    <row r="159" spans="2:65" s="1" customFormat="1" ht="25.5" customHeight="1">
      <c r="B159" s="137"/>
      <c r="C159" s="147" t="s">
        <v>253</v>
      </c>
      <c r="D159" s="147" t="s">
        <v>166</v>
      </c>
      <c r="E159" s="148" t="s">
        <v>254</v>
      </c>
      <c r="F159" s="243" t="s">
        <v>255</v>
      </c>
      <c r="G159" s="243"/>
      <c r="H159" s="243"/>
      <c r="I159" s="243"/>
      <c r="J159" s="149" t="s">
        <v>247</v>
      </c>
      <c r="K159" s="150">
        <v>43</v>
      </c>
      <c r="L159" s="244"/>
      <c r="M159" s="244"/>
      <c r="N159" s="244">
        <f t="shared" si="10"/>
        <v>0</v>
      </c>
      <c r="O159" s="245"/>
      <c r="P159" s="245"/>
      <c r="Q159" s="245"/>
      <c r="R159" s="173"/>
      <c r="T159" s="143" t="s">
        <v>5</v>
      </c>
      <c r="U159" s="40" t="s">
        <v>36</v>
      </c>
      <c r="V159" s="144">
        <v>0</v>
      </c>
      <c r="W159" s="144">
        <f t="shared" si="11"/>
        <v>0</v>
      </c>
      <c r="X159" s="144">
        <v>3.6999999999999999E-4</v>
      </c>
      <c r="Y159" s="144">
        <f t="shared" si="12"/>
        <v>1.5910000000000001E-2</v>
      </c>
      <c r="Z159" s="144">
        <v>0</v>
      </c>
      <c r="AA159" s="145">
        <f t="shared" si="13"/>
        <v>0</v>
      </c>
      <c r="AR159" s="17" t="s">
        <v>216</v>
      </c>
      <c r="AT159" s="17" t="s">
        <v>166</v>
      </c>
      <c r="AU159" s="17" t="s">
        <v>93</v>
      </c>
      <c r="AY159" s="17" t="s">
        <v>131</v>
      </c>
      <c r="BE159" s="146">
        <f t="shared" si="14"/>
        <v>0</v>
      </c>
      <c r="BF159" s="146">
        <f t="shared" si="15"/>
        <v>0</v>
      </c>
      <c r="BG159" s="146">
        <f t="shared" si="16"/>
        <v>0</v>
      </c>
      <c r="BH159" s="146">
        <f t="shared" si="17"/>
        <v>0</v>
      </c>
      <c r="BI159" s="146">
        <f t="shared" si="18"/>
        <v>0</v>
      </c>
      <c r="BJ159" s="17" t="s">
        <v>79</v>
      </c>
      <c r="BK159" s="146">
        <f t="shared" si="19"/>
        <v>0</v>
      </c>
      <c r="BL159" s="17" t="s">
        <v>194</v>
      </c>
      <c r="BM159" s="17" t="s">
        <v>256</v>
      </c>
    </row>
    <row r="160" spans="2:65" s="1" customFormat="1" ht="38.25" customHeight="1">
      <c r="B160" s="137"/>
      <c r="C160" s="138" t="s">
        <v>257</v>
      </c>
      <c r="D160" s="138" t="s">
        <v>132</v>
      </c>
      <c r="E160" s="139" t="s">
        <v>258</v>
      </c>
      <c r="F160" s="246" t="s">
        <v>259</v>
      </c>
      <c r="G160" s="246"/>
      <c r="H160" s="246"/>
      <c r="I160" s="246"/>
      <c r="J160" s="140" t="s">
        <v>260</v>
      </c>
      <c r="K160" s="141">
        <v>105</v>
      </c>
      <c r="L160" s="245"/>
      <c r="M160" s="245"/>
      <c r="N160" s="245">
        <f t="shared" si="10"/>
        <v>0</v>
      </c>
      <c r="O160" s="245"/>
      <c r="P160" s="245"/>
      <c r="Q160" s="245"/>
      <c r="R160" s="173"/>
      <c r="T160" s="143" t="s">
        <v>5</v>
      </c>
      <c r="U160" s="40" t="s">
        <v>36</v>
      </c>
      <c r="V160" s="144">
        <v>0.23799999999999999</v>
      </c>
      <c r="W160" s="144">
        <f t="shared" si="11"/>
        <v>24.99</v>
      </c>
      <c r="X160" s="144">
        <v>0</v>
      </c>
      <c r="Y160" s="144">
        <f t="shared" si="12"/>
        <v>0</v>
      </c>
      <c r="Z160" s="144">
        <v>0</v>
      </c>
      <c r="AA160" s="145">
        <f t="shared" si="13"/>
        <v>0</v>
      </c>
      <c r="AR160" s="17" t="s">
        <v>194</v>
      </c>
      <c r="AT160" s="17" t="s">
        <v>132</v>
      </c>
      <c r="AU160" s="17" t="s">
        <v>93</v>
      </c>
      <c r="AY160" s="17" t="s">
        <v>131</v>
      </c>
      <c r="BE160" s="146">
        <f t="shared" si="14"/>
        <v>0</v>
      </c>
      <c r="BF160" s="146">
        <f t="shared" si="15"/>
        <v>0</v>
      </c>
      <c r="BG160" s="146">
        <f t="shared" si="16"/>
        <v>0</v>
      </c>
      <c r="BH160" s="146">
        <f t="shared" si="17"/>
        <v>0</v>
      </c>
      <c r="BI160" s="146">
        <f t="shared" si="18"/>
        <v>0</v>
      </c>
      <c r="BJ160" s="17" t="s">
        <v>79</v>
      </c>
      <c r="BK160" s="146">
        <f t="shared" si="19"/>
        <v>0</v>
      </c>
      <c r="BL160" s="17" t="s">
        <v>194</v>
      </c>
      <c r="BM160" s="17" t="s">
        <v>261</v>
      </c>
    </row>
    <row r="161" spans="2:65" s="1" customFormat="1" ht="25.5" customHeight="1">
      <c r="B161" s="137"/>
      <c r="C161" s="138" t="s">
        <v>216</v>
      </c>
      <c r="D161" s="138" t="s">
        <v>132</v>
      </c>
      <c r="E161" s="139" t="s">
        <v>262</v>
      </c>
      <c r="F161" s="246" t="s">
        <v>263</v>
      </c>
      <c r="G161" s="246"/>
      <c r="H161" s="246"/>
      <c r="I161" s="246"/>
      <c r="J161" s="140" t="s">
        <v>234</v>
      </c>
      <c r="K161" s="141">
        <v>1</v>
      </c>
      <c r="L161" s="245"/>
      <c r="M161" s="245"/>
      <c r="N161" s="245">
        <f t="shared" si="10"/>
        <v>0</v>
      </c>
      <c r="O161" s="245"/>
      <c r="P161" s="245"/>
      <c r="Q161" s="245"/>
      <c r="R161" s="173"/>
      <c r="T161" s="143" t="s">
        <v>5</v>
      </c>
      <c r="U161" s="40" t="s">
        <v>36</v>
      </c>
      <c r="V161" s="144">
        <v>0.76600000000000001</v>
      </c>
      <c r="W161" s="144">
        <f t="shared" si="11"/>
        <v>0.76600000000000001</v>
      </c>
      <c r="X161" s="144">
        <v>5.1000000000000004E-3</v>
      </c>
      <c r="Y161" s="144">
        <f t="shared" si="12"/>
        <v>5.1000000000000004E-3</v>
      </c>
      <c r="Z161" s="144">
        <v>0</v>
      </c>
      <c r="AA161" s="145">
        <f t="shared" si="13"/>
        <v>0</v>
      </c>
      <c r="AR161" s="17" t="s">
        <v>194</v>
      </c>
      <c r="AT161" s="17" t="s">
        <v>132</v>
      </c>
      <c r="AU161" s="17" t="s">
        <v>93</v>
      </c>
      <c r="AY161" s="17" t="s">
        <v>131</v>
      </c>
      <c r="BE161" s="146">
        <f t="shared" si="14"/>
        <v>0</v>
      </c>
      <c r="BF161" s="146">
        <f t="shared" si="15"/>
        <v>0</v>
      </c>
      <c r="BG161" s="146">
        <f t="shared" si="16"/>
        <v>0</v>
      </c>
      <c r="BH161" s="146">
        <f t="shared" si="17"/>
        <v>0</v>
      </c>
      <c r="BI161" s="146">
        <f t="shared" si="18"/>
        <v>0</v>
      </c>
      <c r="BJ161" s="17" t="s">
        <v>79</v>
      </c>
      <c r="BK161" s="146">
        <f t="shared" si="19"/>
        <v>0</v>
      </c>
      <c r="BL161" s="17" t="s">
        <v>194</v>
      </c>
      <c r="BM161" s="17" t="s">
        <v>264</v>
      </c>
    </row>
    <row r="162" spans="2:65" s="1" customFormat="1" ht="25.5" customHeight="1">
      <c r="B162" s="137"/>
      <c r="C162" s="138" t="s">
        <v>265</v>
      </c>
      <c r="D162" s="138" t="s">
        <v>132</v>
      </c>
      <c r="E162" s="139" t="s">
        <v>266</v>
      </c>
      <c r="F162" s="246" t="s">
        <v>267</v>
      </c>
      <c r="G162" s="246"/>
      <c r="H162" s="246"/>
      <c r="I162" s="246"/>
      <c r="J162" s="140" t="s">
        <v>260</v>
      </c>
      <c r="K162" s="141">
        <v>4</v>
      </c>
      <c r="L162" s="245"/>
      <c r="M162" s="245"/>
      <c r="N162" s="245">
        <f t="shared" si="10"/>
        <v>0</v>
      </c>
      <c r="O162" s="245"/>
      <c r="P162" s="245"/>
      <c r="Q162" s="245"/>
      <c r="R162" s="173"/>
      <c r="T162" s="143" t="s">
        <v>5</v>
      </c>
      <c r="U162" s="40" t="s">
        <v>36</v>
      </c>
      <c r="V162" s="144">
        <v>0.70099999999999996</v>
      </c>
      <c r="W162" s="144">
        <f t="shared" si="11"/>
        <v>2.8039999999999998</v>
      </c>
      <c r="X162" s="144">
        <v>3.3899999999999998E-3</v>
      </c>
      <c r="Y162" s="144">
        <f t="shared" si="12"/>
        <v>1.3559999999999999E-2</v>
      </c>
      <c r="Z162" s="144">
        <v>0</v>
      </c>
      <c r="AA162" s="145">
        <f t="shared" si="13"/>
        <v>0</v>
      </c>
      <c r="AR162" s="17" t="s">
        <v>194</v>
      </c>
      <c r="AT162" s="17" t="s">
        <v>132</v>
      </c>
      <c r="AU162" s="17" t="s">
        <v>93</v>
      </c>
      <c r="AY162" s="17" t="s">
        <v>131</v>
      </c>
      <c r="BE162" s="146">
        <f t="shared" si="14"/>
        <v>0</v>
      </c>
      <c r="BF162" s="146">
        <f t="shared" si="15"/>
        <v>0</v>
      </c>
      <c r="BG162" s="146">
        <f t="shared" si="16"/>
        <v>0</v>
      </c>
      <c r="BH162" s="146">
        <f t="shared" si="17"/>
        <v>0</v>
      </c>
      <c r="BI162" s="146">
        <f t="shared" si="18"/>
        <v>0</v>
      </c>
      <c r="BJ162" s="17" t="s">
        <v>79</v>
      </c>
      <c r="BK162" s="146">
        <f t="shared" si="19"/>
        <v>0</v>
      </c>
      <c r="BL162" s="17" t="s">
        <v>194</v>
      </c>
      <c r="BM162" s="17" t="s">
        <v>268</v>
      </c>
    </row>
    <row r="163" spans="2:65" s="1" customFormat="1" ht="38.25" customHeight="1">
      <c r="B163" s="137"/>
      <c r="C163" s="138" t="s">
        <v>269</v>
      </c>
      <c r="D163" s="138" t="s">
        <v>132</v>
      </c>
      <c r="E163" s="139" t="s">
        <v>270</v>
      </c>
      <c r="F163" s="246" t="s">
        <v>271</v>
      </c>
      <c r="G163" s="246"/>
      <c r="H163" s="246"/>
      <c r="I163" s="246"/>
      <c r="J163" s="140" t="s">
        <v>260</v>
      </c>
      <c r="K163" s="141">
        <v>63</v>
      </c>
      <c r="L163" s="245"/>
      <c r="M163" s="245"/>
      <c r="N163" s="245">
        <f t="shared" si="10"/>
        <v>0</v>
      </c>
      <c r="O163" s="245"/>
      <c r="P163" s="245"/>
      <c r="Q163" s="245"/>
      <c r="R163" s="173"/>
      <c r="T163" s="143" t="s">
        <v>5</v>
      </c>
      <c r="U163" s="40" t="s">
        <v>36</v>
      </c>
      <c r="V163" s="144">
        <v>0.40200000000000002</v>
      </c>
      <c r="W163" s="144">
        <f t="shared" si="11"/>
        <v>25.326000000000001</v>
      </c>
      <c r="X163" s="144">
        <v>0</v>
      </c>
      <c r="Y163" s="144">
        <f t="shared" si="12"/>
        <v>0</v>
      </c>
      <c r="Z163" s="144">
        <v>0</v>
      </c>
      <c r="AA163" s="145">
        <f t="shared" si="13"/>
        <v>0</v>
      </c>
      <c r="AR163" s="17" t="s">
        <v>194</v>
      </c>
      <c r="AT163" s="17" t="s">
        <v>132</v>
      </c>
      <c r="AU163" s="17" t="s">
        <v>93</v>
      </c>
      <c r="AY163" s="17" t="s">
        <v>131</v>
      </c>
      <c r="BE163" s="146">
        <f t="shared" si="14"/>
        <v>0</v>
      </c>
      <c r="BF163" s="146">
        <f t="shared" si="15"/>
        <v>0</v>
      </c>
      <c r="BG163" s="146">
        <f t="shared" si="16"/>
        <v>0</v>
      </c>
      <c r="BH163" s="146">
        <f t="shared" si="17"/>
        <v>0</v>
      </c>
      <c r="BI163" s="146">
        <f t="shared" si="18"/>
        <v>0</v>
      </c>
      <c r="BJ163" s="17" t="s">
        <v>79</v>
      </c>
      <c r="BK163" s="146">
        <f t="shared" si="19"/>
        <v>0</v>
      </c>
      <c r="BL163" s="17" t="s">
        <v>194</v>
      </c>
      <c r="BM163" s="17" t="s">
        <v>272</v>
      </c>
    </row>
    <row r="164" spans="2:65" s="1" customFormat="1" ht="25.5" customHeight="1">
      <c r="B164" s="137"/>
      <c r="C164" s="138" t="s">
        <v>273</v>
      </c>
      <c r="D164" s="138" t="s">
        <v>132</v>
      </c>
      <c r="E164" s="139" t="s">
        <v>274</v>
      </c>
      <c r="F164" s="246" t="s">
        <v>275</v>
      </c>
      <c r="G164" s="246"/>
      <c r="H164" s="246"/>
      <c r="I164" s="246"/>
      <c r="J164" s="140" t="s">
        <v>155</v>
      </c>
      <c r="K164" s="141">
        <v>60.36</v>
      </c>
      <c r="L164" s="245"/>
      <c r="M164" s="245"/>
      <c r="N164" s="245">
        <f t="shared" si="10"/>
        <v>0</v>
      </c>
      <c r="O164" s="245"/>
      <c r="P164" s="245"/>
      <c r="Q164" s="245"/>
      <c r="R164" s="173"/>
      <c r="T164" s="143" t="s">
        <v>5</v>
      </c>
      <c r="U164" s="40" t="s">
        <v>36</v>
      </c>
      <c r="V164" s="144">
        <v>0.41</v>
      </c>
      <c r="W164" s="144">
        <f t="shared" si="11"/>
        <v>24.747599999999998</v>
      </c>
      <c r="X164" s="144">
        <v>0</v>
      </c>
      <c r="Y164" s="144">
        <f t="shared" si="12"/>
        <v>0</v>
      </c>
      <c r="Z164" s="144">
        <v>0</v>
      </c>
      <c r="AA164" s="145">
        <f t="shared" si="13"/>
        <v>0</v>
      </c>
      <c r="AR164" s="17" t="s">
        <v>194</v>
      </c>
      <c r="AT164" s="17" t="s">
        <v>132</v>
      </c>
      <c r="AU164" s="17" t="s">
        <v>93</v>
      </c>
      <c r="AY164" s="17" t="s">
        <v>131</v>
      </c>
      <c r="BE164" s="146">
        <f t="shared" si="14"/>
        <v>0</v>
      </c>
      <c r="BF164" s="146">
        <f t="shared" si="15"/>
        <v>0</v>
      </c>
      <c r="BG164" s="146">
        <f t="shared" si="16"/>
        <v>0</v>
      </c>
      <c r="BH164" s="146">
        <f t="shared" si="17"/>
        <v>0</v>
      </c>
      <c r="BI164" s="146">
        <f t="shared" si="18"/>
        <v>0</v>
      </c>
      <c r="BJ164" s="17" t="s">
        <v>79</v>
      </c>
      <c r="BK164" s="146">
        <f t="shared" si="19"/>
        <v>0</v>
      </c>
      <c r="BL164" s="17" t="s">
        <v>194</v>
      </c>
      <c r="BM164" s="17" t="s">
        <v>276</v>
      </c>
    </row>
    <row r="165" spans="2:65" s="1" customFormat="1" ht="25.5" customHeight="1">
      <c r="B165" s="137"/>
      <c r="C165" s="147" t="s">
        <v>277</v>
      </c>
      <c r="D165" s="147" t="s">
        <v>166</v>
      </c>
      <c r="E165" s="148" t="s">
        <v>278</v>
      </c>
      <c r="F165" s="243" t="s">
        <v>279</v>
      </c>
      <c r="G165" s="243"/>
      <c r="H165" s="243"/>
      <c r="I165" s="243"/>
      <c r="J165" s="149" t="s">
        <v>155</v>
      </c>
      <c r="K165" s="150">
        <v>69.414000000000001</v>
      </c>
      <c r="L165" s="244"/>
      <c r="M165" s="244"/>
      <c r="N165" s="244">
        <f t="shared" si="10"/>
        <v>0</v>
      </c>
      <c r="O165" s="245"/>
      <c r="P165" s="245"/>
      <c r="Q165" s="245"/>
      <c r="R165" s="173"/>
      <c r="T165" s="143" t="s">
        <v>5</v>
      </c>
      <c r="U165" s="40" t="s">
        <v>36</v>
      </c>
      <c r="V165" s="144">
        <v>0</v>
      </c>
      <c r="W165" s="144">
        <f t="shared" si="11"/>
        <v>0</v>
      </c>
      <c r="X165" s="144">
        <v>9.3100000000000006E-3</v>
      </c>
      <c r="Y165" s="144">
        <f t="shared" si="12"/>
        <v>0.64624434000000008</v>
      </c>
      <c r="Z165" s="144">
        <v>0</v>
      </c>
      <c r="AA165" s="145">
        <f t="shared" si="13"/>
        <v>0</v>
      </c>
      <c r="AR165" s="17" t="s">
        <v>216</v>
      </c>
      <c r="AT165" s="17" t="s">
        <v>166</v>
      </c>
      <c r="AU165" s="17" t="s">
        <v>93</v>
      </c>
      <c r="AY165" s="17" t="s">
        <v>131</v>
      </c>
      <c r="BE165" s="146">
        <f t="shared" si="14"/>
        <v>0</v>
      </c>
      <c r="BF165" s="146">
        <f t="shared" si="15"/>
        <v>0</v>
      </c>
      <c r="BG165" s="146">
        <f t="shared" si="16"/>
        <v>0</v>
      </c>
      <c r="BH165" s="146">
        <f t="shared" si="17"/>
        <v>0</v>
      </c>
      <c r="BI165" s="146">
        <f t="shared" si="18"/>
        <v>0</v>
      </c>
      <c r="BJ165" s="17" t="s">
        <v>79</v>
      </c>
      <c r="BK165" s="146">
        <f t="shared" si="19"/>
        <v>0</v>
      </c>
      <c r="BL165" s="17" t="s">
        <v>194</v>
      </c>
      <c r="BM165" s="17" t="s">
        <v>280</v>
      </c>
    </row>
    <row r="166" spans="2:65" s="1" customFormat="1" ht="25.5" customHeight="1">
      <c r="B166" s="137"/>
      <c r="C166" s="138" t="s">
        <v>281</v>
      </c>
      <c r="D166" s="138" t="s">
        <v>132</v>
      </c>
      <c r="E166" s="139" t="s">
        <v>282</v>
      </c>
      <c r="F166" s="246" t="s">
        <v>283</v>
      </c>
      <c r="G166" s="246"/>
      <c r="H166" s="246"/>
      <c r="I166" s="246"/>
      <c r="J166" s="140" t="s">
        <v>260</v>
      </c>
      <c r="K166" s="141">
        <v>110</v>
      </c>
      <c r="L166" s="245"/>
      <c r="M166" s="245"/>
      <c r="N166" s="245">
        <f t="shared" si="10"/>
        <v>0</v>
      </c>
      <c r="O166" s="245"/>
      <c r="P166" s="245"/>
      <c r="Q166" s="245"/>
      <c r="R166" s="173"/>
      <c r="T166" s="143" t="s">
        <v>5</v>
      </c>
      <c r="U166" s="40" t="s">
        <v>36</v>
      </c>
      <c r="V166" s="144">
        <v>0.03</v>
      </c>
      <c r="W166" s="144">
        <f t="shared" si="11"/>
        <v>3.3</v>
      </c>
      <c r="X166" s="144">
        <v>0</v>
      </c>
      <c r="Y166" s="144">
        <f t="shared" si="12"/>
        <v>0</v>
      </c>
      <c r="Z166" s="144">
        <v>0</v>
      </c>
      <c r="AA166" s="145">
        <f t="shared" si="13"/>
        <v>0</v>
      </c>
      <c r="AR166" s="17" t="s">
        <v>194</v>
      </c>
      <c r="AT166" s="17" t="s">
        <v>132</v>
      </c>
      <c r="AU166" s="17" t="s">
        <v>93</v>
      </c>
      <c r="AY166" s="17" t="s">
        <v>131</v>
      </c>
      <c r="BE166" s="146">
        <f t="shared" si="14"/>
        <v>0</v>
      </c>
      <c r="BF166" s="146">
        <f t="shared" si="15"/>
        <v>0</v>
      </c>
      <c r="BG166" s="146">
        <f t="shared" si="16"/>
        <v>0</v>
      </c>
      <c r="BH166" s="146">
        <f t="shared" si="17"/>
        <v>0</v>
      </c>
      <c r="BI166" s="146">
        <f t="shared" si="18"/>
        <v>0</v>
      </c>
      <c r="BJ166" s="17" t="s">
        <v>79</v>
      </c>
      <c r="BK166" s="146">
        <f t="shared" si="19"/>
        <v>0</v>
      </c>
      <c r="BL166" s="17" t="s">
        <v>194</v>
      </c>
      <c r="BM166" s="17" t="s">
        <v>284</v>
      </c>
    </row>
    <row r="167" spans="2:65" s="1" customFormat="1" ht="25.5" customHeight="1">
      <c r="B167" s="137"/>
      <c r="C167" s="147" t="s">
        <v>285</v>
      </c>
      <c r="D167" s="147" t="s">
        <v>166</v>
      </c>
      <c r="E167" s="148" t="s">
        <v>286</v>
      </c>
      <c r="F167" s="243" t="s">
        <v>287</v>
      </c>
      <c r="G167" s="243"/>
      <c r="H167" s="243"/>
      <c r="I167" s="243"/>
      <c r="J167" s="149" t="s">
        <v>247</v>
      </c>
      <c r="K167" s="150">
        <v>48</v>
      </c>
      <c r="L167" s="244"/>
      <c r="M167" s="244"/>
      <c r="N167" s="244">
        <f t="shared" si="10"/>
        <v>0</v>
      </c>
      <c r="O167" s="245"/>
      <c r="P167" s="245"/>
      <c r="Q167" s="245"/>
      <c r="R167" s="173"/>
      <c r="T167" s="143" t="s">
        <v>5</v>
      </c>
      <c r="U167" s="40" t="s">
        <v>36</v>
      </c>
      <c r="V167" s="144">
        <v>0</v>
      </c>
      <c r="W167" s="144">
        <f t="shared" si="11"/>
        <v>0</v>
      </c>
      <c r="X167" s="144">
        <v>1.4999999999999999E-4</v>
      </c>
      <c r="Y167" s="144">
        <f t="shared" si="12"/>
        <v>7.1999999999999998E-3</v>
      </c>
      <c r="Z167" s="144">
        <v>0</v>
      </c>
      <c r="AA167" s="145">
        <f t="shared" si="13"/>
        <v>0</v>
      </c>
      <c r="AR167" s="17" t="s">
        <v>216</v>
      </c>
      <c r="AT167" s="17" t="s">
        <v>166</v>
      </c>
      <c r="AU167" s="17" t="s">
        <v>93</v>
      </c>
      <c r="AY167" s="17" t="s">
        <v>131</v>
      </c>
      <c r="BE167" s="146">
        <f t="shared" si="14"/>
        <v>0</v>
      </c>
      <c r="BF167" s="146">
        <f t="shared" si="15"/>
        <v>0</v>
      </c>
      <c r="BG167" s="146">
        <f t="shared" si="16"/>
        <v>0</v>
      </c>
      <c r="BH167" s="146">
        <f t="shared" si="17"/>
        <v>0</v>
      </c>
      <c r="BI167" s="146">
        <f t="shared" si="18"/>
        <v>0</v>
      </c>
      <c r="BJ167" s="17" t="s">
        <v>79</v>
      </c>
      <c r="BK167" s="146">
        <f t="shared" si="19"/>
        <v>0</v>
      </c>
      <c r="BL167" s="17" t="s">
        <v>194</v>
      </c>
      <c r="BM167" s="17" t="s">
        <v>288</v>
      </c>
    </row>
    <row r="168" spans="2:65" s="1" customFormat="1" ht="16.5" customHeight="1">
      <c r="B168" s="137"/>
      <c r="C168" s="154" t="s">
        <v>289</v>
      </c>
      <c r="D168" s="154" t="s">
        <v>132</v>
      </c>
      <c r="E168" s="155" t="s">
        <v>290</v>
      </c>
      <c r="F168" s="239" t="s">
        <v>291</v>
      </c>
      <c r="G168" s="239"/>
      <c r="H168" s="239"/>
      <c r="I168" s="239"/>
      <c r="J168" s="156" t="s">
        <v>234</v>
      </c>
      <c r="K168" s="157">
        <v>1</v>
      </c>
      <c r="L168" s="240"/>
      <c r="M168" s="240"/>
      <c r="N168" s="240">
        <f t="shared" si="10"/>
        <v>0</v>
      </c>
      <c r="O168" s="240"/>
      <c r="P168" s="240"/>
      <c r="Q168" s="240"/>
      <c r="R168" s="173">
        <v>1</v>
      </c>
      <c r="T168" s="143" t="s">
        <v>5</v>
      </c>
      <c r="U168" s="40" t="s">
        <v>36</v>
      </c>
      <c r="V168" s="144">
        <v>0.41099999999999998</v>
      </c>
      <c r="W168" s="144">
        <f t="shared" si="11"/>
        <v>0.41099999999999998</v>
      </c>
      <c r="X168" s="144">
        <v>0</v>
      </c>
      <c r="Y168" s="144">
        <f t="shared" si="12"/>
        <v>0</v>
      </c>
      <c r="Z168" s="144">
        <v>0</v>
      </c>
      <c r="AA168" s="145">
        <f t="shared" si="13"/>
        <v>0</v>
      </c>
      <c r="AR168" s="17" t="s">
        <v>194</v>
      </c>
      <c r="AT168" s="17" t="s">
        <v>132</v>
      </c>
      <c r="AU168" s="17" t="s">
        <v>93</v>
      </c>
      <c r="AY168" s="17" t="s">
        <v>131</v>
      </c>
      <c r="BE168" s="146">
        <f t="shared" si="14"/>
        <v>0</v>
      </c>
      <c r="BF168" s="146">
        <f t="shared" si="15"/>
        <v>0</v>
      </c>
      <c r="BG168" s="146">
        <f t="shared" si="16"/>
        <v>0</v>
      </c>
      <c r="BH168" s="146">
        <f t="shared" si="17"/>
        <v>0</v>
      </c>
      <c r="BI168" s="146">
        <f t="shared" si="18"/>
        <v>0</v>
      </c>
      <c r="BJ168" s="17" t="s">
        <v>79</v>
      </c>
      <c r="BK168" s="146">
        <f t="shared" si="19"/>
        <v>0</v>
      </c>
      <c r="BL168" s="17" t="s">
        <v>194</v>
      </c>
      <c r="BM168" s="17" t="s">
        <v>292</v>
      </c>
    </row>
    <row r="169" spans="2:65" s="1" customFormat="1" ht="25.5" customHeight="1">
      <c r="B169" s="137"/>
      <c r="C169" s="138" t="s">
        <v>293</v>
      </c>
      <c r="D169" s="138" t="s">
        <v>132</v>
      </c>
      <c r="E169" s="139" t="s">
        <v>294</v>
      </c>
      <c r="F169" s="246" t="s">
        <v>295</v>
      </c>
      <c r="G169" s="246"/>
      <c r="H169" s="246"/>
      <c r="I169" s="246"/>
      <c r="J169" s="140" t="s">
        <v>135</v>
      </c>
      <c r="K169" s="141">
        <v>1.732</v>
      </c>
      <c r="L169" s="245"/>
      <c r="M169" s="245"/>
      <c r="N169" s="245">
        <f t="shared" si="10"/>
        <v>0</v>
      </c>
      <c r="O169" s="245"/>
      <c r="P169" s="245"/>
      <c r="Q169" s="245"/>
      <c r="R169" s="173"/>
      <c r="T169" s="143" t="s">
        <v>5</v>
      </c>
      <c r="U169" s="40" t="s">
        <v>36</v>
      </c>
      <c r="V169" s="144">
        <v>0</v>
      </c>
      <c r="W169" s="144">
        <f t="shared" si="11"/>
        <v>0</v>
      </c>
      <c r="X169" s="144">
        <v>2.3369999999999998E-2</v>
      </c>
      <c r="Y169" s="144">
        <f t="shared" si="12"/>
        <v>4.047684E-2</v>
      </c>
      <c r="Z169" s="144">
        <v>0</v>
      </c>
      <c r="AA169" s="145">
        <f t="shared" si="13"/>
        <v>0</v>
      </c>
      <c r="AR169" s="17" t="s">
        <v>194</v>
      </c>
      <c r="AT169" s="17" t="s">
        <v>132</v>
      </c>
      <c r="AU169" s="17" t="s">
        <v>93</v>
      </c>
      <c r="AY169" s="17" t="s">
        <v>131</v>
      </c>
      <c r="BE169" s="146">
        <f t="shared" si="14"/>
        <v>0</v>
      </c>
      <c r="BF169" s="146">
        <f t="shared" si="15"/>
        <v>0</v>
      </c>
      <c r="BG169" s="146">
        <f t="shared" si="16"/>
        <v>0</v>
      </c>
      <c r="BH169" s="146">
        <f t="shared" si="17"/>
        <v>0</v>
      </c>
      <c r="BI169" s="146">
        <f t="shared" si="18"/>
        <v>0</v>
      </c>
      <c r="BJ169" s="17" t="s">
        <v>79</v>
      </c>
      <c r="BK169" s="146">
        <f t="shared" si="19"/>
        <v>0</v>
      </c>
      <c r="BL169" s="17" t="s">
        <v>194</v>
      </c>
      <c r="BM169" s="17" t="s">
        <v>296</v>
      </c>
    </row>
    <row r="170" spans="2:65" s="1" customFormat="1" ht="25.5" customHeight="1">
      <c r="B170" s="137"/>
      <c r="C170" s="138" t="s">
        <v>297</v>
      </c>
      <c r="D170" s="138" t="s">
        <v>132</v>
      </c>
      <c r="E170" s="139" t="s">
        <v>298</v>
      </c>
      <c r="F170" s="246" t="s">
        <v>299</v>
      </c>
      <c r="G170" s="246"/>
      <c r="H170" s="246"/>
      <c r="I170" s="246"/>
      <c r="J170" s="140" t="s">
        <v>155</v>
      </c>
      <c r="K170" s="141">
        <v>12.5</v>
      </c>
      <c r="L170" s="245"/>
      <c r="M170" s="245"/>
      <c r="N170" s="245">
        <f t="shared" si="10"/>
        <v>0</v>
      </c>
      <c r="O170" s="245"/>
      <c r="P170" s="245"/>
      <c r="Q170" s="245"/>
      <c r="R170" s="173"/>
      <c r="T170" s="143" t="s">
        <v>5</v>
      </c>
      <c r="U170" s="40" t="s">
        <v>36</v>
      </c>
      <c r="V170" s="144">
        <v>0.23</v>
      </c>
      <c r="W170" s="144">
        <f t="shared" si="11"/>
        <v>2.875</v>
      </c>
      <c r="X170" s="144">
        <v>1.388E-2</v>
      </c>
      <c r="Y170" s="144">
        <f t="shared" si="12"/>
        <v>0.17349999999999999</v>
      </c>
      <c r="Z170" s="144">
        <v>0</v>
      </c>
      <c r="AA170" s="145">
        <f t="shared" si="13"/>
        <v>0</v>
      </c>
      <c r="AR170" s="17" t="s">
        <v>194</v>
      </c>
      <c r="AT170" s="17" t="s">
        <v>132</v>
      </c>
      <c r="AU170" s="17" t="s">
        <v>93</v>
      </c>
      <c r="AY170" s="17" t="s">
        <v>131</v>
      </c>
      <c r="BE170" s="146">
        <f t="shared" si="14"/>
        <v>0</v>
      </c>
      <c r="BF170" s="146">
        <f t="shared" si="15"/>
        <v>0</v>
      </c>
      <c r="BG170" s="146">
        <f t="shared" si="16"/>
        <v>0</v>
      </c>
      <c r="BH170" s="146">
        <f t="shared" si="17"/>
        <v>0</v>
      </c>
      <c r="BI170" s="146">
        <f t="shared" si="18"/>
        <v>0</v>
      </c>
      <c r="BJ170" s="17" t="s">
        <v>79</v>
      </c>
      <c r="BK170" s="146">
        <f t="shared" si="19"/>
        <v>0</v>
      </c>
      <c r="BL170" s="17" t="s">
        <v>194</v>
      </c>
      <c r="BM170" s="17" t="s">
        <v>300</v>
      </c>
    </row>
    <row r="171" spans="2:65" s="1" customFormat="1" ht="16.5" customHeight="1">
      <c r="B171" s="137"/>
      <c r="C171" s="138" t="s">
        <v>301</v>
      </c>
      <c r="D171" s="138" t="s">
        <v>132</v>
      </c>
      <c r="E171" s="139" t="s">
        <v>302</v>
      </c>
      <c r="F171" s="246" t="s">
        <v>303</v>
      </c>
      <c r="G171" s="246"/>
      <c r="H171" s="246"/>
      <c r="I171" s="246"/>
      <c r="J171" s="140" t="s">
        <v>155</v>
      </c>
      <c r="K171" s="141">
        <v>12.5</v>
      </c>
      <c r="L171" s="245"/>
      <c r="M171" s="245"/>
      <c r="N171" s="245">
        <f t="shared" si="10"/>
        <v>0</v>
      </c>
      <c r="O171" s="245"/>
      <c r="P171" s="245"/>
      <c r="Q171" s="245"/>
      <c r="R171" s="173"/>
      <c r="T171" s="143" t="s">
        <v>5</v>
      </c>
      <c r="U171" s="40" t="s">
        <v>36</v>
      </c>
      <c r="V171" s="144">
        <v>0.51</v>
      </c>
      <c r="W171" s="144">
        <f t="shared" si="11"/>
        <v>6.375</v>
      </c>
      <c r="X171" s="144">
        <v>0</v>
      </c>
      <c r="Y171" s="144">
        <f t="shared" si="12"/>
        <v>0</v>
      </c>
      <c r="Z171" s="144">
        <v>0</v>
      </c>
      <c r="AA171" s="145">
        <f t="shared" si="13"/>
        <v>0</v>
      </c>
      <c r="AR171" s="17" t="s">
        <v>194</v>
      </c>
      <c r="AT171" s="17" t="s">
        <v>132</v>
      </c>
      <c r="AU171" s="17" t="s">
        <v>93</v>
      </c>
      <c r="AY171" s="17" t="s">
        <v>131</v>
      </c>
      <c r="BE171" s="146">
        <f t="shared" si="14"/>
        <v>0</v>
      </c>
      <c r="BF171" s="146">
        <f t="shared" si="15"/>
        <v>0</v>
      </c>
      <c r="BG171" s="146">
        <f t="shared" si="16"/>
        <v>0</v>
      </c>
      <c r="BH171" s="146">
        <f t="shared" si="17"/>
        <v>0</v>
      </c>
      <c r="BI171" s="146">
        <f t="shared" si="18"/>
        <v>0</v>
      </c>
      <c r="BJ171" s="17" t="s">
        <v>79</v>
      </c>
      <c r="BK171" s="146">
        <f t="shared" si="19"/>
        <v>0</v>
      </c>
      <c r="BL171" s="17" t="s">
        <v>194</v>
      </c>
      <c r="BM171" s="17" t="s">
        <v>304</v>
      </c>
    </row>
    <row r="172" spans="2:65" s="1" customFormat="1" ht="16.5" customHeight="1">
      <c r="B172" s="137"/>
      <c r="C172" s="147" t="s">
        <v>305</v>
      </c>
      <c r="D172" s="147" t="s">
        <v>166</v>
      </c>
      <c r="E172" s="148" t="s">
        <v>306</v>
      </c>
      <c r="F172" s="243" t="s">
        <v>307</v>
      </c>
      <c r="G172" s="243"/>
      <c r="H172" s="243"/>
      <c r="I172" s="243"/>
      <c r="J172" s="149" t="s">
        <v>155</v>
      </c>
      <c r="K172" s="150">
        <v>14.375</v>
      </c>
      <c r="L172" s="244"/>
      <c r="M172" s="244"/>
      <c r="N172" s="244">
        <f t="shared" si="10"/>
        <v>0</v>
      </c>
      <c r="O172" s="245"/>
      <c r="P172" s="245"/>
      <c r="Q172" s="245"/>
      <c r="R172" s="173"/>
      <c r="T172" s="143" t="s">
        <v>5</v>
      </c>
      <c r="U172" s="40" t="s">
        <v>36</v>
      </c>
      <c r="V172" s="144">
        <v>0</v>
      </c>
      <c r="W172" s="144">
        <f t="shared" si="11"/>
        <v>0</v>
      </c>
      <c r="X172" s="144">
        <v>1.372E-2</v>
      </c>
      <c r="Y172" s="144">
        <f t="shared" si="12"/>
        <v>0.19722499999999998</v>
      </c>
      <c r="Z172" s="144">
        <v>0</v>
      </c>
      <c r="AA172" s="145">
        <f t="shared" si="13"/>
        <v>0</v>
      </c>
      <c r="AR172" s="17" t="s">
        <v>216</v>
      </c>
      <c r="AT172" s="17" t="s">
        <v>166</v>
      </c>
      <c r="AU172" s="17" t="s">
        <v>93</v>
      </c>
      <c r="AY172" s="17" t="s">
        <v>131</v>
      </c>
      <c r="BE172" s="146">
        <f t="shared" si="14"/>
        <v>0</v>
      </c>
      <c r="BF172" s="146">
        <f t="shared" si="15"/>
        <v>0</v>
      </c>
      <c r="BG172" s="146">
        <f t="shared" si="16"/>
        <v>0</v>
      </c>
      <c r="BH172" s="146">
        <f t="shared" si="17"/>
        <v>0</v>
      </c>
      <c r="BI172" s="146">
        <f t="shared" si="18"/>
        <v>0</v>
      </c>
      <c r="BJ172" s="17" t="s">
        <v>79</v>
      </c>
      <c r="BK172" s="146">
        <f t="shared" si="19"/>
        <v>0</v>
      </c>
      <c r="BL172" s="17" t="s">
        <v>194</v>
      </c>
      <c r="BM172" s="17" t="s">
        <v>308</v>
      </c>
    </row>
    <row r="173" spans="2:65" s="1" customFormat="1" ht="25.5" customHeight="1">
      <c r="B173" s="137"/>
      <c r="C173" s="138" t="s">
        <v>309</v>
      </c>
      <c r="D173" s="138" t="s">
        <v>132</v>
      </c>
      <c r="E173" s="139" t="s">
        <v>310</v>
      </c>
      <c r="F173" s="246" t="s">
        <v>311</v>
      </c>
      <c r="G173" s="246"/>
      <c r="H173" s="246"/>
      <c r="I173" s="246"/>
      <c r="J173" s="140" t="s">
        <v>155</v>
      </c>
      <c r="K173" s="141">
        <v>12.5</v>
      </c>
      <c r="L173" s="245"/>
      <c r="M173" s="245"/>
      <c r="N173" s="245">
        <f t="shared" si="10"/>
        <v>0</v>
      </c>
      <c r="O173" s="245"/>
      <c r="P173" s="245"/>
      <c r="Q173" s="245"/>
      <c r="R173" s="173"/>
      <c r="T173" s="143" t="s">
        <v>5</v>
      </c>
      <c r="U173" s="40" t="s">
        <v>36</v>
      </c>
      <c r="V173" s="144">
        <v>0.29899999999999999</v>
      </c>
      <c r="W173" s="144">
        <f t="shared" si="11"/>
        <v>3.7374999999999998</v>
      </c>
      <c r="X173" s="144">
        <v>0</v>
      </c>
      <c r="Y173" s="144">
        <f t="shared" si="12"/>
        <v>0</v>
      </c>
      <c r="Z173" s="144">
        <v>0</v>
      </c>
      <c r="AA173" s="145">
        <f t="shared" si="13"/>
        <v>0</v>
      </c>
      <c r="AR173" s="17" t="s">
        <v>194</v>
      </c>
      <c r="AT173" s="17" t="s">
        <v>132</v>
      </c>
      <c r="AU173" s="17" t="s">
        <v>93</v>
      </c>
      <c r="AY173" s="17" t="s">
        <v>131</v>
      </c>
      <c r="BE173" s="146">
        <f t="shared" si="14"/>
        <v>0</v>
      </c>
      <c r="BF173" s="146">
        <f t="shared" si="15"/>
        <v>0</v>
      </c>
      <c r="BG173" s="146">
        <f t="shared" si="16"/>
        <v>0</v>
      </c>
      <c r="BH173" s="146">
        <f t="shared" si="17"/>
        <v>0</v>
      </c>
      <c r="BI173" s="146">
        <f t="shared" si="18"/>
        <v>0</v>
      </c>
      <c r="BJ173" s="17" t="s">
        <v>79</v>
      </c>
      <c r="BK173" s="146">
        <f t="shared" si="19"/>
        <v>0</v>
      </c>
      <c r="BL173" s="17" t="s">
        <v>194</v>
      </c>
      <c r="BM173" s="17" t="s">
        <v>312</v>
      </c>
    </row>
    <row r="174" spans="2:65" s="1" customFormat="1" ht="25.5" customHeight="1">
      <c r="B174" s="137"/>
      <c r="C174" s="138" t="s">
        <v>313</v>
      </c>
      <c r="D174" s="138" t="s">
        <v>132</v>
      </c>
      <c r="E174" s="139" t="s">
        <v>314</v>
      </c>
      <c r="F174" s="246" t="s">
        <v>315</v>
      </c>
      <c r="G174" s="246"/>
      <c r="H174" s="246"/>
      <c r="I174" s="246"/>
      <c r="J174" s="140" t="s">
        <v>155</v>
      </c>
      <c r="K174" s="141">
        <v>25</v>
      </c>
      <c r="L174" s="245"/>
      <c r="M174" s="245"/>
      <c r="N174" s="245">
        <f t="shared" si="10"/>
        <v>0</v>
      </c>
      <c r="O174" s="245"/>
      <c r="P174" s="245"/>
      <c r="Q174" s="245"/>
      <c r="R174" s="173"/>
      <c r="T174" s="143" t="s">
        <v>5</v>
      </c>
      <c r="U174" s="40" t="s">
        <v>36</v>
      </c>
      <c r="V174" s="144">
        <v>0</v>
      </c>
      <c r="W174" s="144">
        <f t="shared" si="11"/>
        <v>0</v>
      </c>
      <c r="X174" s="144">
        <v>1.9000000000000001E-4</v>
      </c>
      <c r="Y174" s="144">
        <f t="shared" si="12"/>
        <v>4.7499999999999999E-3</v>
      </c>
      <c r="Z174" s="144">
        <v>0</v>
      </c>
      <c r="AA174" s="145">
        <f t="shared" si="13"/>
        <v>0</v>
      </c>
      <c r="AR174" s="17" t="s">
        <v>194</v>
      </c>
      <c r="AT174" s="17" t="s">
        <v>132</v>
      </c>
      <c r="AU174" s="17" t="s">
        <v>93</v>
      </c>
      <c r="AY174" s="17" t="s">
        <v>131</v>
      </c>
      <c r="BE174" s="146">
        <f t="shared" si="14"/>
        <v>0</v>
      </c>
      <c r="BF174" s="146">
        <f t="shared" si="15"/>
        <v>0</v>
      </c>
      <c r="BG174" s="146">
        <f t="shared" si="16"/>
        <v>0</v>
      </c>
      <c r="BH174" s="146">
        <f t="shared" si="17"/>
        <v>0</v>
      </c>
      <c r="BI174" s="146">
        <f t="shared" si="18"/>
        <v>0</v>
      </c>
      <c r="BJ174" s="17" t="s">
        <v>79</v>
      </c>
      <c r="BK174" s="146">
        <f t="shared" si="19"/>
        <v>0</v>
      </c>
      <c r="BL174" s="17" t="s">
        <v>194</v>
      </c>
      <c r="BM174" s="17" t="s">
        <v>316</v>
      </c>
    </row>
    <row r="175" spans="2:65" s="1" customFormat="1" ht="38.25" customHeight="1">
      <c r="B175" s="137"/>
      <c r="C175" s="138" t="s">
        <v>317</v>
      </c>
      <c r="D175" s="138" t="s">
        <v>132</v>
      </c>
      <c r="E175" s="139" t="s">
        <v>318</v>
      </c>
      <c r="F175" s="246" t="s">
        <v>319</v>
      </c>
      <c r="G175" s="246"/>
      <c r="H175" s="246"/>
      <c r="I175" s="246"/>
      <c r="J175" s="140" t="s">
        <v>260</v>
      </c>
      <c r="K175" s="141">
        <v>33.200000000000003</v>
      </c>
      <c r="L175" s="245"/>
      <c r="M175" s="245"/>
      <c r="N175" s="245">
        <f t="shared" si="10"/>
        <v>0</v>
      </c>
      <c r="O175" s="245"/>
      <c r="P175" s="245"/>
      <c r="Q175" s="245"/>
      <c r="R175" s="173"/>
      <c r="T175" s="143" t="s">
        <v>5</v>
      </c>
      <c r="U175" s="40" t="s">
        <v>36</v>
      </c>
      <c r="V175" s="144">
        <v>0.11799999999999999</v>
      </c>
      <c r="W175" s="144">
        <f t="shared" si="11"/>
        <v>3.9176000000000002</v>
      </c>
      <c r="X175" s="144">
        <v>0</v>
      </c>
      <c r="Y175" s="144">
        <f t="shared" si="12"/>
        <v>0</v>
      </c>
      <c r="Z175" s="144">
        <v>0</v>
      </c>
      <c r="AA175" s="145">
        <f t="shared" si="13"/>
        <v>0</v>
      </c>
      <c r="AR175" s="17" t="s">
        <v>194</v>
      </c>
      <c r="AT175" s="17" t="s">
        <v>132</v>
      </c>
      <c r="AU175" s="17" t="s">
        <v>93</v>
      </c>
      <c r="AY175" s="17" t="s">
        <v>131</v>
      </c>
      <c r="BE175" s="146">
        <f t="shared" si="14"/>
        <v>0</v>
      </c>
      <c r="BF175" s="146">
        <f t="shared" si="15"/>
        <v>0</v>
      </c>
      <c r="BG175" s="146">
        <f t="shared" si="16"/>
        <v>0</v>
      </c>
      <c r="BH175" s="146">
        <f t="shared" si="17"/>
        <v>0</v>
      </c>
      <c r="BI175" s="146">
        <f t="shared" si="18"/>
        <v>0</v>
      </c>
      <c r="BJ175" s="17" t="s">
        <v>79</v>
      </c>
      <c r="BK175" s="146">
        <f t="shared" si="19"/>
        <v>0</v>
      </c>
      <c r="BL175" s="17" t="s">
        <v>194</v>
      </c>
      <c r="BM175" s="17" t="s">
        <v>320</v>
      </c>
    </row>
    <row r="176" spans="2:65" s="1" customFormat="1" ht="25.5" customHeight="1">
      <c r="B176" s="137"/>
      <c r="C176" s="147" t="s">
        <v>321</v>
      </c>
      <c r="D176" s="147" t="s">
        <v>166</v>
      </c>
      <c r="E176" s="148" t="s">
        <v>322</v>
      </c>
      <c r="F176" s="243" t="s">
        <v>323</v>
      </c>
      <c r="G176" s="243"/>
      <c r="H176" s="243"/>
      <c r="I176" s="243"/>
      <c r="J176" s="149" t="s">
        <v>135</v>
      </c>
      <c r="K176" s="150">
        <v>1.87</v>
      </c>
      <c r="L176" s="244"/>
      <c r="M176" s="244"/>
      <c r="N176" s="244">
        <f t="shared" si="10"/>
        <v>0</v>
      </c>
      <c r="O176" s="245"/>
      <c r="P176" s="245"/>
      <c r="Q176" s="245"/>
      <c r="R176" s="173"/>
      <c r="T176" s="143" t="s">
        <v>5</v>
      </c>
      <c r="U176" s="40" t="s">
        <v>36</v>
      </c>
      <c r="V176" s="144">
        <v>0</v>
      </c>
      <c r="W176" s="144">
        <f t="shared" si="11"/>
        <v>0</v>
      </c>
      <c r="X176" s="144">
        <v>0.55000000000000004</v>
      </c>
      <c r="Y176" s="144">
        <f t="shared" si="12"/>
        <v>1.0285000000000002</v>
      </c>
      <c r="Z176" s="144">
        <v>0</v>
      </c>
      <c r="AA176" s="145">
        <f t="shared" si="13"/>
        <v>0</v>
      </c>
      <c r="AR176" s="17" t="s">
        <v>216</v>
      </c>
      <c r="AT176" s="17" t="s">
        <v>166</v>
      </c>
      <c r="AU176" s="17" t="s">
        <v>93</v>
      </c>
      <c r="AY176" s="17" t="s">
        <v>131</v>
      </c>
      <c r="BE176" s="146">
        <f t="shared" si="14"/>
        <v>0</v>
      </c>
      <c r="BF176" s="146">
        <f t="shared" si="15"/>
        <v>0</v>
      </c>
      <c r="BG176" s="146">
        <f t="shared" si="16"/>
        <v>0</v>
      </c>
      <c r="BH176" s="146">
        <f t="shared" si="17"/>
        <v>0</v>
      </c>
      <c r="BI176" s="146">
        <f t="shared" si="18"/>
        <v>0</v>
      </c>
      <c r="BJ176" s="17" t="s">
        <v>79</v>
      </c>
      <c r="BK176" s="146">
        <f t="shared" si="19"/>
        <v>0</v>
      </c>
      <c r="BL176" s="17" t="s">
        <v>194</v>
      </c>
      <c r="BM176" s="17" t="s">
        <v>324</v>
      </c>
    </row>
    <row r="177" spans="2:65" s="1" customFormat="1" ht="16.5" customHeight="1">
      <c r="B177" s="137"/>
      <c r="C177" s="138" t="s">
        <v>325</v>
      </c>
      <c r="D177" s="138" t="s">
        <v>132</v>
      </c>
      <c r="E177" s="139" t="s">
        <v>326</v>
      </c>
      <c r="F177" s="246" t="s">
        <v>327</v>
      </c>
      <c r="G177" s="246"/>
      <c r="H177" s="246"/>
      <c r="I177" s="246"/>
      <c r="J177" s="140" t="s">
        <v>135</v>
      </c>
      <c r="K177" s="141">
        <v>1.87</v>
      </c>
      <c r="L177" s="245"/>
      <c r="M177" s="245"/>
      <c r="N177" s="245">
        <f t="shared" si="10"/>
        <v>0</v>
      </c>
      <c r="O177" s="245"/>
      <c r="P177" s="245"/>
      <c r="Q177" s="245"/>
      <c r="R177" s="173"/>
      <c r="T177" s="143" t="s">
        <v>5</v>
      </c>
      <c r="U177" s="40" t="s">
        <v>36</v>
      </c>
      <c r="V177" s="144">
        <v>0.23799999999999999</v>
      </c>
      <c r="W177" s="144">
        <f t="shared" si="11"/>
        <v>0.44506000000000001</v>
      </c>
      <c r="X177" s="144">
        <v>0</v>
      </c>
      <c r="Y177" s="144">
        <f t="shared" si="12"/>
        <v>0</v>
      </c>
      <c r="Z177" s="144">
        <v>0</v>
      </c>
      <c r="AA177" s="145">
        <f t="shared" si="13"/>
        <v>0</v>
      </c>
      <c r="AR177" s="17" t="s">
        <v>194</v>
      </c>
      <c r="AT177" s="17" t="s">
        <v>132</v>
      </c>
      <c r="AU177" s="17" t="s">
        <v>93</v>
      </c>
      <c r="AY177" s="17" t="s">
        <v>131</v>
      </c>
      <c r="BE177" s="146">
        <f t="shared" si="14"/>
        <v>0</v>
      </c>
      <c r="BF177" s="146">
        <f t="shared" si="15"/>
        <v>0</v>
      </c>
      <c r="BG177" s="146">
        <f t="shared" si="16"/>
        <v>0</v>
      </c>
      <c r="BH177" s="146">
        <f t="shared" si="17"/>
        <v>0</v>
      </c>
      <c r="BI177" s="146">
        <f t="shared" si="18"/>
        <v>0</v>
      </c>
      <c r="BJ177" s="17" t="s">
        <v>79</v>
      </c>
      <c r="BK177" s="146">
        <f t="shared" si="19"/>
        <v>0</v>
      </c>
      <c r="BL177" s="17" t="s">
        <v>194</v>
      </c>
      <c r="BM177" s="17" t="s">
        <v>328</v>
      </c>
    </row>
    <row r="178" spans="2:65" s="1" customFormat="1" ht="25.5" customHeight="1">
      <c r="B178" s="137"/>
      <c r="C178" s="138" t="s">
        <v>329</v>
      </c>
      <c r="D178" s="138" t="s">
        <v>132</v>
      </c>
      <c r="E178" s="139" t="s">
        <v>330</v>
      </c>
      <c r="F178" s="246" t="s">
        <v>331</v>
      </c>
      <c r="G178" s="246"/>
      <c r="H178" s="246"/>
      <c r="I178" s="246"/>
      <c r="J178" s="140" t="s">
        <v>229</v>
      </c>
      <c r="K178" s="141">
        <v>1566.019</v>
      </c>
      <c r="L178" s="245"/>
      <c r="M178" s="245"/>
      <c r="N178" s="245">
        <f t="shared" si="10"/>
        <v>0</v>
      </c>
      <c r="O178" s="245"/>
      <c r="P178" s="245"/>
      <c r="Q178" s="245"/>
      <c r="R178" s="173"/>
      <c r="T178" s="143" t="s">
        <v>5</v>
      </c>
      <c r="U178" s="40" t="s">
        <v>36</v>
      </c>
      <c r="V178" s="144">
        <v>0</v>
      </c>
      <c r="W178" s="144">
        <f t="shared" si="11"/>
        <v>0</v>
      </c>
      <c r="X178" s="144">
        <v>0</v>
      </c>
      <c r="Y178" s="144">
        <f t="shared" si="12"/>
        <v>0</v>
      </c>
      <c r="Z178" s="144">
        <v>0</v>
      </c>
      <c r="AA178" s="145">
        <f t="shared" si="13"/>
        <v>0</v>
      </c>
      <c r="AR178" s="17" t="s">
        <v>194</v>
      </c>
      <c r="AT178" s="17" t="s">
        <v>132</v>
      </c>
      <c r="AU178" s="17" t="s">
        <v>93</v>
      </c>
      <c r="AY178" s="17" t="s">
        <v>131</v>
      </c>
      <c r="BE178" s="146">
        <f t="shared" si="14"/>
        <v>0</v>
      </c>
      <c r="BF178" s="146">
        <f t="shared" si="15"/>
        <v>0</v>
      </c>
      <c r="BG178" s="146">
        <f t="shared" si="16"/>
        <v>0</v>
      </c>
      <c r="BH178" s="146">
        <f t="shared" si="17"/>
        <v>0</v>
      </c>
      <c r="BI178" s="146">
        <f t="shared" si="18"/>
        <v>0</v>
      </c>
      <c r="BJ178" s="17" t="s">
        <v>79</v>
      </c>
      <c r="BK178" s="146">
        <f t="shared" si="19"/>
        <v>0</v>
      </c>
      <c r="BL178" s="17" t="s">
        <v>194</v>
      </c>
      <c r="BM178" s="17" t="s">
        <v>332</v>
      </c>
    </row>
    <row r="179" spans="2:65" s="9" customFormat="1" ht="29.85" customHeight="1">
      <c r="B179" s="126"/>
      <c r="C179" s="127"/>
      <c r="D179" s="136" t="s">
        <v>112</v>
      </c>
      <c r="E179" s="136"/>
      <c r="F179" s="136"/>
      <c r="G179" s="136"/>
      <c r="H179" s="136"/>
      <c r="I179" s="136"/>
      <c r="J179" s="136"/>
      <c r="K179" s="136"/>
      <c r="L179" s="136"/>
      <c r="M179" s="136"/>
      <c r="N179" s="253">
        <f>BK179</f>
        <v>0</v>
      </c>
      <c r="O179" s="254"/>
      <c r="P179" s="254"/>
      <c r="Q179" s="254"/>
      <c r="R179" s="172"/>
      <c r="T179" s="130"/>
      <c r="U179" s="127"/>
      <c r="V179" s="127"/>
      <c r="W179" s="131">
        <f>SUM(W180:W186)</f>
        <v>9.5069999999999997</v>
      </c>
      <c r="X179" s="127"/>
      <c r="Y179" s="131">
        <f>SUM(Y180:Y186)</f>
        <v>6.0729999999999999E-2</v>
      </c>
      <c r="Z179" s="127"/>
      <c r="AA179" s="132">
        <f>SUM(AA180:AA186)</f>
        <v>0</v>
      </c>
      <c r="AR179" s="133" t="s">
        <v>93</v>
      </c>
      <c r="AT179" s="134" t="s">
        <v>70</v>
      </c>
      <c r="AU179" s="134" t="s">
        <v>79</v>
      </c>
      <c r="AY179" s="133" t="s">
        <v>131</v>
      </c>
      <c r="BK179" s="135">
        <f>SUM(BK180:BK186)</f>
        <v>0</v>
      </c>
    </row>
    <row r="180" spans="2:65" s="1" customFormat="1" ht="25.5" customHeight="1">
      <c r="B180" s="137"/>
      <c r="C180" s="154" t="s">
        <v>333</v>
      </c>
      <c r="D180" s="154" t="s">
        <v>132</v>
      </c>
      <c r="E180" s="155" t="s">
        <v>334</v>
      </c>
      <c r="F180" s="239" t="s">
        <v>335</v>
      </c>
      <c r="G180" s="239"/>
      <c r="H180" s="239"/>
      <c r="I180" s="239"/>
      <c r="J180" s="156" t="s">
        <v>260</v>
      </c>
      <c r="K180" s="157">
        <v>12.5</v>
      </c>
      <c r="L180" s="240"/>
      <c r="M180" s="240"/>
      <c r="N180" s="240">
        <f t="shared" ref="N180:N186" si="20">ROUND(L180*K180,2)</f>
        <v>0</v>
      </c>
      <c r="O180" s="240"/>
      <c r="P180" s="240"/>
      <c r="Q180" s="240"/>
      <c r="R180" s="173">
        <v>1</v>
      </c>
      <c r="T180" s="143" t="s">
        <v>5</v>
      </c>
      <c r="U180" s="40" t="s">
        <v>36</v>
      </c>
      <c r="V180" s="144">
        <v>0.22800000000000001</v>
      </c>
      <c r="W180" s="144">
        <f t="shared" ref="W180:W186" si="21">V180*K180</f>
        <v>2.85</v>
      </c>
      <c r="X180" s="144">
        <v>2.2699999999999999E-3</v>
      </c>
      <c r="Y180" s="144">
        <f t="shared" ref="Y180:Y186" si="22">X180*K180</f>
        <v>2.8374999999999997E-2</v>
      </c>
      <c r="Z180" s="144">
        <v>0</v>
      </c>
      <c r="AA180" s="145">
        <f t="shared" ref="AA180:AA186" si="23">Z180*K180</f>
        <v>0</v>
      </c>
      <c r="AR180" s="17" t="s">
        <v>194</v>
      </c>
      <c r="AT180" s="17" t="s">
        <v>132</v>
      </c>
      <c r="AU180" s="17" t="s">
        <v>93</v>
      </c>
      <c r="AY180" s="17" t="s">
        <v>131</v>
      </c>
      <c r="BE180" s="146">
        <f t="shared" ref="BE180:BE186" si="24">IF(U180="základní",N180,0)</f>
        <v>0</v>
      </c>
      <c r="BF180" s="146">
        <f t="shared" ref="BF180:BF186" si="25">IF(U180="snížená",N180,0)</f>
        <v>0</v>
      </c>
      <c r="BG180" s="146">
        <f t="shared" ref="BG180:BG186" si="26">IF(U180="zákl. přenesená",N180,0)</f>
        <v>0</v>
      </c>
      <c r="BH180" s="146">
        <f t="shared" ref="BH180:BH186" si="27">IF(U180="sníž. přenesená",N180,0)</f>
        <v>0</v>
      </c>
      <c r="BI180" s="146">
        <f t="shared" ref="BI180:BI186" si="28">IF(U180="nulová",N180,0)</f>
        <v>0</v>
      </c>
      <c r="BJ180" s="17" t="s">
        <v>79</v>
      </c>
      <c r="BK180" s="146">
        <f t="shared" ref="BK180:BK186" si="29">ROUND(L180*K180,2)</f>
        <v>0</v>
      </c>
      <c r="BL180" s="17" t="s">
        <v>194</v>
      </c>
      <c r="BM180" s="17" t="s">
        <v>336</v>
      </c>
    </row>
    <row r="181" spans="2:65" s="1" customFormat="1" ht="38.25" customHeight="1">
      <c r="B181" s="137"/>
      <c r="C181" s="154" t="s">
        <v>337</v>
      </c>
      <c r="D181" s="154" t="s">
        <v>132</v>
      </c>
      <c r="E181" s="155" t="s">
        <v>338</v>
      </c>
      <c r="F181" s="239" t="s">
        <v>339</v>
      </c>
      <c r="G181" s="239"/>
      <c r="H181" s="239"/>
      <c r="I181" s="239"/>
      <c r="J181" s="156" t="s">
        <v>260</v>
      </c>
      <c r="K181" s="157">
        <v>9</v>
      </c>
      <c r="L181" s="240"/>
      <c r="M181" s="240"/>
      <c r="N181" s="240">
        <f t="shared" si="20"/>
        <v>0</v>
      </c>
      <c r="O181" s="240"/>
      <c r="P181" s="240"/>
      <c r="Q181" s="240"/>
      <c r="R181" s="173">
        <v>1</v>
      </c>
      <c r="T181" s="143" t="s">
        <v>5</v>
      </c>
      <c r="U181" s="40" t="s">
        <v>36</v>
      </c>
      <c r="V181" s="144">
        <v>0.28399999999999997</v>
      </c>
      <c r="W181" s="144">
        <f t="shared" si="21"/>
        <v>2.5559999999999996</v>
      </c>
      <c r="X181" s="144">
        <v>9.3000000000000005E-4</v>
      </c>
      <c r="Y181" s="144">
        <f t="shared" si="22"/>
        <v>8.3700000000000007E-3</v>
      </c>
      <c r="Z181" s="144">
        <v>0</v>
      </c>
      <c r="AA181" s="145">
        <f t="shared" si="23"/>
        <v>0</v>
      </c>
      <c r="AR181" s="17" t="s">
        <v>194</v>
      </c>
      <c r="AT181" s="17" t="s">
        <v>132</v>
      </c>
      <c r="AU181" s="17" t="s">
        <v>93</v>
      </c>
      <c r="AY181" s="17" t="s">
        <v>131</v>
      </c>
      <c r="BE181" s="146">
        <f t="shared" si="24"/>
        <v>0</v>
      </c>
      <c r="BF181" s="146">
        <f t="shared" si="25"/>
        <v>0</v>
      </c>
      <c r="BG181" s="146">
        <f t="shared" si="26"/>
        <v>0</v>
      </c>
      <c r="BH181" s="146">
        <f t="shared" si="27"/>
        <v>0</v>
      </c>
      <c r="BI181" s="146">
        <f t="shared" si="28"/>
        <v>0</v>
      </c>
      <c r="BJ181" s="17" t="s">
        <v>79</v>
      </c>
      <c r="BK181" s="146">
        <f t="shared" si="29"/>
        <v>0</v>
      </c>
      <c r="BL181" s="17" t="s">
        <v>194</v>
      </c>
      <c r="BM181" s="17" t="s">
        <v>340</v>
      </c>
    </row>
    <row r="182" spans="2:65" s="1" customFormat="1" ht="25.5" customHeight="1">
      <c r="B182" s="137"/>
      <c r="C182" s="154" t="s">
        <v>341</v>
      </c>
      <c r="D182" s="154" t="s">
        <v>132</v>
      </c>
      <c r="E182" s="155" t="s">
        <v>342</v>
      </c>
      <c r="F182" s="239" t="s">
        <v>343</v>
      </c>
      <c r="G182" s="239"/>
      <c r="H182" s="239"/>
      <c r="I182" s="239"/>
      <c r="J182" s="156" t="s">
        <v>260</v>
      </c>
      <c r="K182" s="157">
        <v>12.5</v>
      </c>
      <c r="L182" s="240"/>
      <c r="M182" s="240"/>
      <c r="N182" s="240">
        <f t="shared" si="20"/>
        <v>0</v>
      </c>
      <c r="O182" s="240"/>
      <c r="P182" s="240"/>
      <c r="Q182" s="240"/>
      <c r="R182" s="173">
        <v>1</v>
      </c>
      <c r="T182" s="143" t="s">
        <v>5</v>
      </c>
      <c r="U182" s="40" t="s">
        <v>36</v>
      </c>
      <c r="V182" s="144">
        <v>0.17599999999999999</v>
      </c>
      <c r="W182" s="144">
        <f t="shared" si="21"/>
        <v>2.1999999999999997</v>
      </c>
      <c r="X182" s="144">
        <v>1.3699999999999999E-3</v>
      </c>
      <c r="Y182" s="144">
        <f t="shared" si="22"/>
        <v>1.7124999999999998E-2</v>
      </c>
      <c r="Z182" s="144">
        <v>0</v>
      </c>
      <c r="AA182" s="145">
        <f t="shared" si="23"/>
        <v>0</v>
      </c>
      <c r="AR182" s="17" t="s">
        <v>194</v>
      </c>
      <c r="AT182" s="17" t="s">
        <v>132</v>
      </c>
      <c r="AU182" s="17" t="s">
        <v>93</v>
      </c>
      <c r="AY182" s="17" t="s">
        <v>131</v>
      </c>
      <c r="BE182" s="146">
        <f t="shared" si="24"/>
        <v>0</v>
      </c>
      <c r="BF182" s="146">
        <f t="shared" si="25"/>
        <v>0</v>
      </c>
      <c r="BG182" s="146">
        <f t="shared" si="26"/>
        <v>0</v>
      </c>
      <c r="BH182" s="146">
        <f t="shared" si="27"/>
        <v>0</v>
      </c>
      <c r="BI182" s="146">
        <f t="shared" si="28"/>
        <v>0</v>
      </c>
      <c r="BJ182" s="17" t="s">
        <v>79</v>
      </c>
      <c r="BK182" s="146">
        <f t="shared" si="29"/>
        <v>0</v>
      </c>
      <c r="BL182" s="17" t="s">
        <v>194</v>
      </c>
      <c r="BM182" s="17" t="s">
        <v>344</v>
      </c>
    </row>
    <row r="183" spans="2:65" s="1" customFormat="1" ht="38.25" customHeight="1">
      <c r="B183" s="137"/>
      <c r="C183" s="154" t="s">
        <v>345</v>
      </c>
      <c r="D183" s="154" t="s">
        <v>132</v>
      </c>
      <c r="E183" s="155" t="s">
        <v>346</v>
      </c>
      <c r="F183" s="239" t="s">
        <v>347</v>
      </c>
      <c r="G183" s="239"/>
      <c r="H183" s="239"/>
      <c r="I183" s="239"/>
      <c r="J183" s="156" t="s">
        <v>247</v>
      </c>
      <c r="K183" s="157">
        <v>6</v>
      </c>
      <c r="L183" s="240"/>
      <c r="M183" s="240"/>
      <c r="N183" s="240">
        <f t="shared" si="20"/>
        <v>0</v>
      </c>
      <c r="O183" s="240"/>
      <c r="P183" s="240"/>
      <c r="Q183" s="240"/>
      <c r="R183" s="173">
        <v>1</v>
      </c>
      <c r="T183" s="143" t="s">
        <v>5</v>
      </c>
      <c r="U183" s="40" t="s">
        <v>36</v>
      </c>
      <c r="V183" s="144">
        <v>0.1</v>
      </c>
      <c r="W183" s="144">
        <f t="shared" si="21"/>
        <v>0.60000000000000009</v>
      </c>
      <c r="X183" s="144">
        <v>2.0000000000000001E-4</v>
      </c>
      <c r="Y183" s="144">
        <f t="shared" si="22"/>
        <v>1.2000000000000001E-3</v>
      </c>
      <c r="Z183" s="144">
        <v>0</v>
      </c>
      <c r="AA183" s="145">
        <f t="shared" si="23"/>
        <v>0</v>
      </c>
      <c r="AR183" s="17" t="s">
        <v>194</v>
      </c>
      <c r="AT183" s="17" t="s">
        <v>132</v>
      </c>
      <c r="AU183" s="17" t="s">
        <v>93</v>
      </c>
      <c r="AY183" s="17" t="s">
        <v>131</v>
      </c>
      <c r="BE183" s="146">
        <f t="shared" si="24"/>
        <v>0</v>
      </c>
      <c r="BF183" s="146">
        <f t="shared" si="25"/>
        <v>0</v>
      </c>
      <c r="BG183" s="146">
        <f t="shared" si="26"/>
        <v>0</v>
      </c>
      <c r="BH183" s="146">
        <f t="shared" si="27"/>
        <v>0</v>
      </c>
      <c r="BI183" s="146">
        <f t="shared" si="28"/>
        <v>0</v>
      </c>
      <c r="BJ183" s="17" t="s">
        <v>79</v>
      </c>
      <c r="BK183" s="146">
        <f t="shared" si="29"/>
        <v>0</v>
      </c>
      <c r="BL183" s="17" t="s">
        <v>194</v>
      </c>
      <c r="BM183" s="17" t="s">
        <v>348</v>
      </c>
    </row>
    <row r="184" spans="2:65" s="1" customFormat="1" ht="38.25" customHeight="1">
      <c r="B184" s="137"/>
      <c r="C184" s="154" t="s">
        <v>349</v>
      </c>
      <c r="D184" s="154" t="s">
        <v>132</v>
      </c>
      <c r="E184" s="155" t="s">
        <v>350</v>
      </c>
      <c r="F184" s="239" t="s">
        <v>351</v>
      </c>
      <c r="G184" s="239"/>
      <c r="H184" s="239"/>
      <c r="I184" s="239"/>
      <c r="J184" s="156" t="s">
        <v>247</v>
      </c>
      <c r="K184" s="157">
        <v>1</v>
      </c>
      <c r="L184" s="240"/>
      <c r="M184" s="240"/>
      <c r="N184" s="240">
        <f t="shared" si="20"/>
        <v>0</v>
      </c>
      <c r="O184" s="240"/>
      <c r="P184" s="240"/>
      <c r="Q184" s="240"/>
      <c r="R184" s="173">
        <v>1</v>
      </c>
      <c r="T184" s="143" t="s">
        <v>5</v>
      </c>
      <c r="U184" s="40" t="s">
        <v>36</v>
      </c>
      <c r="V184" s="144">
        <v>0.35</v>
      </c>
      <c r="W184" s="144">
        <f t="shared" si="21"/>
        <v>0.35</v>
      </c>
      <c r="X184" s="144">
        <v>2.0000000000000001E-4</v>
      </c>
      <c r="Y184" s="144">
        <f t="shared" si="22"/>
        <v>2.0000000000000001E-4</v>
      </c>
      <c r="Z184" s="144">
        <v>0</v>
      </c>
      <c r="AA184" s="145">
        <f t="shared" si="23"/>
        <v>0</v>
      </c>
      <c r="AR184" s="17" t="s">
        <v>194</v>
      </c>
      <c r="AT184" s="17" t="s">
        <v>132</v>
      </c>
      <c r="AU184" s="17" t="s">
        <v>93</v>
      </c>
      <c r="AY184" s="17" t="s">
        <v>131</v>
      </c>
      <c r="BE184" s="146">
        <f t="shared" si="24"/>
        <v>0</v>
      </c>
      <c r="BF184" s="146">
        <f t="shared" si="25"/>
        <v>0</v>
      </c>
      <c r="BG184" s="146">
        <f t="shared" si="26"/>
        <v>0</v>
      </c>
      <c r="BH184" s="146">
        <f t="shared" si="27"/>
        <v>0</v>
      </c>
      <c r="BI184" s="146">
        <f t="shared" si="28"/>
        <v>0</v>
      </c>
      <c r="BJ184" s="17" t="s">
        <v>79</v>
      </c>
      <c r="BK184" s="146">
        <f t="shared" si="29"/>
        <v>0</v>
      </c>
      <c r="BL184" s="17" t="s">
        <v>194</v>
      </c>
      <c r="BM184" s="17" t="s">
        <v>352</v>
      </c>
    </row>
    <row r="185" spans="2:65" s="1" customFormat="1" ht="38.25" customHeight="1">
      <c r="B185" s="137"/>
      <c r="C185" s="154" t="s">
        <v>353</v>
      </c>
      <c r="D185" s="154" t="s">
        <v>132</v>
      </c>
      <c r="E185" s="155" t="s">
        <v>354</v>
      </c>
      <c r="F185" s="239" t="s">
        <v>355</v>
      </c>
      <c r="G185" s="239"/>
      <c r="H185" s="239"/>
      <c r="I185" s="239"/>
      <c r="J185" s="156" t="s">
        <v>260</v>
      </c>
      <c r="K185" s="157">
        <v>3</v>
      </c>
      <c r="L185" s="240"/>
      <c r="M185" s="240"/>
      <c r="N185" s="240">
        <f t="shared" si="20"/>
        <v>0</v>
      </c>
      <c r="O185" s="240"/>
      <c r="P185" s="240"/>
      <c r="Q185" s="240"/>
      <c r="R185" s="173">
        <v>1</v>
      </c>
      <c r="T185" s="143" t="s">
        <v>5</v>
      </c>
      <c r="U185" s="40" t="s">
        <v>36</v>
      </c>
      <c r="V185" s="144">
        <v>0.317</v>
      </c>
      <c r="W185" s="144">
        <f t="shared" si="21"/>
        <v>0.95100000000000007</v>
      </c>
      <c r="X185" s="144">
        <v>1.82E-3</v>
      </c>
      <c r="Y185" s="144">
        <f t="shared" si="22"/>
        <v>5.4599999999999996E-3</v>
      </c>
      <c r="Z185" s="144">
        <v>0</v>
      </c>
      <c r="AA185" s="145">
        <f t="shared" si="23"/>
        <v>0</v>
      </c>
      <c r="AR185" s="17" t="s">
        <v>194</v>
      </c>
      <c r="AT185" s="17" t="s">
        <v>132</v>
      </c>
      <c r="AU185" s="17" t="s">
        <v>93</v>
      </c>
      <c r="AY185" s="17" t="s">
        <v>131</v>
      </c>
      <c r="BE185" s="146">
        <f t="shared" si="24"/>
        <v>0</v>
      </c>
      <c r="BF185" s="146">
        <f t="shared" si="25"/>
        <v>0</v>
      </c>
      <c r="BG185" s="146">
        <f t="shared" si="26"/>
        <v>0</v>
      </c>
      <c r="BH185" s="146">
        <f t="shared" si="27"/>
        <v>0</v>
      </c>
      <c r="BI185" s="146">
        <f t="shared" si="28"/>
        <v>0</v>
      </c>
      <c r="BJ185" s="17" t="s">
        <v>79</v>
      </c>
      <c r="BK185" s="146">
        <f t="shared" si="29"/>
        <v>0</v>
      </c>
      <c r="BL185" s="17" t="s">
        <v>194</v>
      </c>
      <c r="BM185" s="17" t="s">
        <v>356</v>
      </c>
    </row>
    <row r="186" spans="2:65" s="1" customFormat="1" ht="25.5" customHeight="1">
      <c r="B186" s="137"/>
      <c r="C186" s="154" t="s">
        <v>357</v>
      </c>
      <c r="D186" s="154" t="s">
        <v>132</v>
      </c>
      <c r="E186" s="155" t="s">
        <v>358</v>
      </c>
      <c r="F186" s="239" t="s">
        <v>359</v>
      </c>
      <c r="G186" s="239"/>
      <c r="H186" s="239"/>
      <c r="I186" s="239"/>
      <c r="J186" s="156" t="s">
        <v>229</v>
      </c>
      <c r="K186" s="157">
        <v>168.845</v>
      </c>
      <c r="L186" s="240"/>
      <c r="M186" s="240"/>
      <c r="N186" s="240">
        <f t="shared" si="20"/>
        <v>0</v>
      </c>
      <c r="O186" s="240"/>
      <c r="P186" s="240"/>
      <c r="Q186" s="240"/>
      <c r="R186" s="173">
        <v>1</v>
      </c>
      <c r="T186" s="143" t="s">
        <v>5</v>
      </c>
      <c r="U186" s="40" t="s">
        <v>36</v>
      </c>
      <c r="V186" s="144">
        <v>0</v>
      </c>
      <c r="W186" s="144">
        <f t="shared" si="21"/>
        <v>0</v>
      </c>
      <c r="X186" s="144">
        <v>0</v>
      </c>
      <c r="Y186" s="144">
        <f t="shared" si="22"/>
        <v>0</v>
      </c>
      <c r="Z186" s="144">
        <v>0</v>
      </c>
      <c r="AA186" s="145">
        <f t="shared" si="23"/>
        <v>0</v>
      </c>
      <c r="AR186" s="17" t="s">
        <v>194</v>
      </c>
      <c r="AT186" s="17" t="s">
        <v>132</v>
      </c>
      <c r="AU186" s="17" t="s">
        <v>93</v>
      </c>
      <c r="AY186" s="17" t="s">
        <v>131</v>
      </c>
      <c r="BE186" s="146">
        <f t="shared" si="24"/>
        <v>0</v>
      </c>
      <c r="BF186" s="146">
        <f t="shared" si="25"/>
        <v>0</v>
      </c>
      <c r="BG186" s="146">
        <f t="shared" si="26"/>
        <v>0</v>
      </c>
      <c r="BH186" s="146">
        <f t="shared" si="27"/>
        <v>0</v>
      </c>
      <c r="BI186" s="146">
        <f t="shared" si="28"/>
        <v>0</v>
      </c>
      <c r="BJ186" s="17" t="s">
        <v>79</v>
      </c>
      <c r="BK186" s="146">
        <f t="shared" si="29"/>
        <v>0</v>
      </c>
      <c r="BL186" s="17" t="s">
        <v>194</v>
      </c>
      <c r="BM186" s="17" t="s">
        <v>360</v>
      </c>
    </row>
    <row r="187" spans="2:65" s="9" customFormat="1" ht="29.85" customHeight="1">
      <c r="B187" s="126"/>
      <c r="C187" s="127"/>
      <c r="D187" s="136" t="s">
        <v>113</v>
      </c>
      <c r="E187" s="136"/>
      <c r="F187" s="136"/>
      <c r="G187" s="136"/>
      <c r="H187" s="136"/>
      <c r="I187" s="136"/>
      <c r="J187" s="136"/>
      <c r="K187" s="136"/>
      <c r="L187" s="136"/>
      <c r="M187" s="136"/>
      <c r="N187" s="253">
        <f>BK187</f>
        <v>0</v>
      </c>
      <c r="O187" s="254"/>
      <c r="P187" s="254"/>
      <c r="Q187" s="254"/>
      <c r="R187" s="172"/>
      <c r="T187" s="130"/>
      <c r="U187" s="127"/>
      <c r="V187" s="127"/>
      <c r="W187" s="131">
        <f>SUM(W188:W195)</f>
        <v>34.094999999999999</v>
      </c>
      <c r="X187" s="127"/>
      <c r="Y187" s="131">
        <f>SUM(Y188:Y195)</f>
        <v>0.39440000000000003</v>
      </c>
      <c r="Z187" s="127"/>
      <c r="AA187" s="132">
        <f>SUM(AA188:AA195)</f>
        <v>0</v>
      </c>
      <c r="AR187" s="133" t="s">
        <v>93</v>
      </c>
      <c r="AT187" s="134" t="s">
        <v>70</v>
      </c>
      <c r="AU187" s="134" t="s">
        <v>79</v>
      </c>
      <c r="AY187" s="133" t="s">
        <v>131</v>
      </c>
      <c r="BK187" s="135">
        <f>SUM(BK188:BK195)</f>
        <v>0</v>
      </c>
    </row>
    <row r="188" spans="2:65" s="1" customFormat="1" ht="25.5" customHeight="1">
      <c r="B188" s="137"/>
      <c r="C188" s="154" t="s">
        <v>361</v>
      </c>
      <c r="D188" s="154" t="s">
        <v>132</v>
      </c>
      <c r="E188" s="155" t="s">
        <v>362</v>
      </c>
      <c r="F188" s="239" t="s">
        <v>363</v>
      </c>
      <c r="G188" s="239"/>
      <c r="H188" s="239"/>
      <c r="I188" s="239"/>
      <c r="J188" s="156" t="s">
        <v>155</v>
      </c>
      <c r="K188" s="157">
        <v>30</v>
      </c>
      <c r="L188" s="240"/>
      <c r="M188" s="240"/>
      <c r="N188" s="240">
        <f t="shared" ref="N188:N195" si="30">ROUND(L188*K188,2)</f>
        <v>0</v>
      </c>
      <c r="O188" s="240"/>
      <c r="P188" s="240"/>
      <c r="Q188" s="240"/>
      <c r="R188" s="173">
        <v>1</v>
      </c>
      <c r="T188" s="143" t="s">
        <v>5</v>
      </c>
      <c r="U188" s="40" t="s">
        <v>36</v>
      </c>
      <c r="V188" s="144">
        <v>0.55800000000000005</v>
      </c>
      <c r="W188" s="144">
        <f t="shared" ref="W188:W195" si="31">V188*K188</f>
        <v>16.740000000000002</v>
      </c>
      <c r="X188" s="144">
        <v>0</v>
      </c>
      <c r="Y188" s="144">
        <f t="shared" ref="Y188:Y195" si="32">X188*K188</f>
        <v>0</v>
      </c>
      <c r="Z188" s="144">
        <v>0</v>
      </c>
      <c r="AA188" s="145">
        <f t="shared" ref="AA188:AA195" si="33">Z188*K188</f>
        <v>0</v>
      </c>
      <c r="AR188" s="17" t="s">
        <v>194</v>
      </c>
      <c r="AT188" s="17" t="s">
        <v>132</v>
      </c>
      <c r="AU188" s="17" t="s">
        <v>93</v>
      </c>
      <c r="AY188" s="17" t="s">
        <v>131</v>
      </c>
      <c r="BE188" s="146">
        <f t="shared" ref="BE188:BE195" si="34">IF(U188="základní",N188,0)</f>
        <v>0</v>
      </c>
      <c r="BF188" s="146">
        <f t="shared" ref="BF188:BF195" si="35">IF(U188="snížená",N188,0)</f>
        <v>0</v>
      </c>
      <c r="BG188" s="146">
        <f t="shared" ref="BG188:BG195" si="36">IF(U188="zákl. přenesená",N188,0)</f>
        <v>0</v>
      </c>
      <c r="BH188" s="146">
        <f t="shared" ref="BH188:BH195" si="37">IF(U188="sníž. přenesená",N188,0)</f>
        <v>0</v>
      </c>
      <c r="BI188" s="146">
        <f t="shared" ref="BI188:BI195" si="38">IF(U188="nulová",N188,0)</f>
        <v>0</v>
      </c>
      <c r="BJ188" s="17" t="s">
        <v>79</v>
      </c>
      <c r="BK188" s="146">
        <f t="shared" ref="BK188:BK195" si="39">ROUND(L188*K188,2)</f>
        <v>0</v>
      </c>
      <c r="BL188" s="17" t="s">
        <v>194</v>
      </c>
      <c r="BM188" s="17" t="s">
        <v>364</v>
      </c>
    </row>
    <row r="189" spans="2:65" s="1" customFormat="1" ht="25.5" customHeight="1">
      <c r="B189" s="137"/>
      <c r="C189" s="154" t="s">
        <v>365</v>
      </c>
      <c r="D189" s="154" t="s">
        <v>132</v>
      </c>
      <c r="E189" s="155" t="s">
        <v>366</v>
      </c>
      <c r="F189" s="239" t="s">
        <v>367</v>
      </c>
      <c r="G189" s="239"/>
      <c r="H189" s="239"/>
      <c r="I189" s="239"/>
      <c r="J189" s="156" t="s">
        <v>260</v>
      </c>
      <c r="K189" s="157">
        <v>15</v>
      </c>
      <c r="L189" s="240"/>
      <c r="M189" s="240"/>
      <c r="N189" s="240">
        <f t="shared" si="30"/>
        <v>0</v>
      </c>
      <c r="O189" s="240"/>
      <c r="P189" s="240"/>
      <c r="Q189" s="240"/>
      <c r="R189" s="173">
        <v>1</v>
      </c>
      <c r="T189" s="143" t="s">
        <v>5</v>
      </c>
      <c r="U189" s="40" t="s">
        <v>36</v>
      </c>
      <c r="V189" s="144">
        <v>0.33300000000000002</v>
      </c>
      <c r="W189" s="144">
        <f t="shared" si="31"/>
        <v>4.9950000000000001</v>
      </c>
      <c r="X189" s="144">
        <v>0</v>
      </c>
      <c r="Y189" s="144">
        <f t="shared" si="32"/>
        <v>0</v>
      </c>
      <c r="Z189" s="144">
        <v>0</v>
      </c>
      <c r="AA189" s="145">
        <f t="shared" si="33"/>
        <v>0</v>
      </c>
      <c r="AR189" s="17" t="s">
        <v>194</v>
      </c>
      <c r="AT189" s="17" t="s">
        <v>132</v>
      </c>
      <c r="AU189" s="17" t="s">
        <v>93</v>
      </c>
      <c r="AY189" s="17" t="s">
        <v>131</v>
      </c>
      <c r="BE189" s="146">
        <f t="shared" si="34"/>
        <v>0</v>
      </c>
      <c r="BF189" s="146">
        <f t="shared" si="35"/>
        <v>0</v>
      </c>
      <c r="BG189" s="146">
        <f t="shared" si="36"/>
        <v>0</v>
      </c>
      <c r="BH189" s="146">
        <f t="shared" si="37"/>
        <v>0</v>
      </c>
      <c r="BI189" s="146">
        <f t="shared" si="38"/>
        <v>0</v>
      </c>
      <c r="BJ189" s="17" t="s">
        <v>79</v>
      </c>
      <c r="BK189" s="146">
        <f t="shared" si="39"/>
        <v>0</v>
      </c>
      <c r="BL189" s="17" t="s">
        <v>194</v>
      </c>
      <c r="BM189" s="17" t="s">
        <v>368</v>
      </c>
    </row>
    <row r="190" spans="2:65" s="1" customFormat="1" ht="16.5" customHeight="1">
      <c r="B190" s="137"/>
      <c r="C190" s="154" t="s">
        <v>369</v>
      </c>
      <c r="D190" s="154" t="s">
        <v>132</v>
      </c>
      <c r="E190" s="155" t="s">
        <v>370</v>
      </c>
      <c r="F190" s="239" t="s">
        <v>371</v>
      </c>
      <c r="G190" s="239"/>
      <c r="H190" s="239"/>
      <c r="I190" s="239"/>
      <c r="J190" s="156" t="s">
        <v>260</v>
      </c>
      <c r="K190" s="157">
        <v>22</v>
      </c>
      <c r="L190" s="240"/>
      <c r="M190" s="240"/>
      <c r="N190" s="240">
        <f t="shared" si="30"/>
        <v>0</v>
      </c>
      <c r="O190" s="240"/>
      <c r="P190" s="240"/>
      <c r="Q190" s="240"/>
      <c r="R190" s="173">
        <v>1</v>
      </c>
      <c r="T190" s="143" t="s">
        <v>5</v>
      </c>
      <c r="U190" s="40" t="s">
        <v>36</v>
      </c>
      <c r="V190" s="144">
        <v>0.495</v>
      </c>
      <c r="W190" s="144">
        <f t="shared" si="31"/>
        <v>10.89</v>
      </c>
      <c r="X190" s="144">
        <v>0</v>
      </c>
      <c r="Y190" s="144">
        <f t="shared" si="32"/>
        <v>0</v>
      </c>
      <c r="Z190" s="144">
        <v>0</v>
      </c>
      <c r="AA190" s="145">
        <f t="shared" si="33"/>
        <v>0</v>
      </c>
      <c r="AR190" s="17" t="s">
        <v>194</v>
      </c>
      <c r="AT190" s="17" t="s">
        <v>132</v>
      </c>
      <c r="AU190" s="17" t="s">
        <v>93</v>
      </c>
      <c r="AY190" s="17" t="s">
        <v>131</v>
      </c>
      <c r="BE190" s="146">
        <f t="shared" si="34"/>
        <v>0</v>
      </c>
      <c r="BF190" s="146">
        <f t="shared" si="35"/>
        <v>0</v>
      </c>
      <c r="BG190" s="146">
        <f t="shared" si="36"/>
        <v>0</v>
      </c>
      <c r="BH190" s="146">
        <f t="shared" si="37"/>
        <v>0</v>
      </c>
      <c r="BI190" s="146">
        <f t="shared" si="38"/>
        <v>0</v>
      </c>
      <c r="BJ190" s="17" t="s">
        <v>79</v>
      </c>
      <c r="BK190" s="146">
        <f t="shared" si="39"/>
        <v>0</v>
      </c>
      <c r="BL190" s="17" t="s">
        <v>194</v>
      </c>
      <c r="BM190" s="17" t="s">
        <v>372</v>
      </c>
    </row>
    <row r="191" spans="2:65" s="1" customFormat="1" ht="16.5" customHeight="1">
      <c r="B191" s="137"/>
      <c r="C191" s="147" t="s">
        <v>373</v>
      </c>
      <c r="D191" s="147" t="s">
        <v>166</v>
      </c>
      <c r="E191" s="148" t="s">
        <v>374</v>
      </c>
      <c r="F191" s="243" t="s">
        <v>375</v>
      </c>
      <c r="G191" s="243"/>
      <c r="H191" s="243"/>
      <c r="I191" s="243"/>
      <c r="J191" s="149" t="s">
        <v>155</v>
      </c>
      <c r="K191" s="150">
        <v>33</v>
      </c>
      <c r="L191" s="244"/>
      <c r="M191" s="244"/>
      <c r="N191" s="244">
        <f t="shared" si="30"/>
        <v>0</v>
      </c>
      <c r="O191" s="245"/>
      <c r="P191" s="245"/>
      <c r="Q191" s="245"/>
      <c r="R191" s="173"/>
      <c r="T191" s="143" t="s">
        <v>5</v>
      </c>
      <c r="U191" s="40" t="s">
        <v>36</v>
      </c>
      <c r="V191" s="144">
        <v>0</v>
      </c>
      <c r="W191" s="144">
        <f t="shared" si="31"/>
        <v>0</v>
      </c>
      <c r="X191" s="144">
        <v>0.01</v>
      </c>
      <c r="Y191" s="144">
        <f t="shared" si="32"/>
        <v>0.33</v>
      </c>
      <c r="Z191" s="144">
        <v>0</v>
      </c>
      <c r="AA191" s="145">
        <f t="shared" si="33"/>
        <v>0</v>
      </c>
      <c r="AR191" s="17" t="s">
        <v>216</v>
      </c>
      <c r="AT191" s="17" t="s">
        <v>166</v>
      </c>
      <c r="AU191" s="17" t="s">
        <v>93</v>
      </c>
      <c r="AY191" s="17" t="s">
        <v>131</v>
      </c>
      <c r="BE191" s="146">
        <f t="shared" si="34"/>
        <v>0</v>
      </c>
      <c r="BF191" s="146">
        <f t="shared" si="35"/>
        <v>0</v>
      </c>
      <c r="BG191" s="146">
        <f t="shared" si="36"/>
        <v>0</v>
      </c>
      <c r="BH191" s="146">
        <f t="shared" si="37"/>
        <v>0</v>
      </c>
      <c r="BI191" s="146">
        <f t="shared" si="38"/>
        <v>0</v>
      </c>
      <c r="BJ191" s="17" t="s">
        <v>79</v>
      </c>
      <c r="BK191" s="146">
        <f t="shared" si="39"/>
        <v>0</v>
      </c>
      <c r="BL191" s="17" t="s">
        <v>194</v>
      </c>
      <c r="BM191" s="17" t="s">
        <v>376</v>
      </c>
    </row>
    <row r="192" spans="2:65" s="1" customFormat="1" ht="16.5" customHeight="1">
      <c r="B192" s="137"/>
      <c r="C192" s="147" t="s">
        <v>377</v>
      </c>
      <c r="D192" s="147" t="s">
        <v>166</v>
      </c>
      <c r="E192" s="148" t="s">
        <v>378</v>
      </c>
      <c r="F192" s="243" t="s">
        <v>379</v>
      </c>
      <c r="G192" s="243"/>
      <c r="H192" s="243"/>
      <c r="I192" s="243"/>
      <c r="J192" s="149" t="s">
        <v>380</v>
      </c>
      <c r="K192" s="150">
        <v>5</v>
      </c>
      <c r="L192" s="244"/>
      <c r="M192" s="244"/>
      <c r="N192" s="244">
        <f t="shared" si="30"/>
        <v>0</v>
      </c>
      <c r="O192" s="245"/>
      <c r="P192" s="245"/>
      <c r="Q192" s="245"/>
      <c r="R192" s="173"/>
      <c r="T192" s="143" t="s">
        <v>5</v>
      </c>
      <c r="U192" s="40" t="s">
        <v>36</v>
      </c>
      <c r="V192" s="144">
        <v>0</v>
      </c>
      <c r="W192" s="144">
        <f t="shared" si="31"/>
        <v>0</v>
      </c>
      <c r="X192" s="144">
        <v>1E-3</v>
      </c>
      <c r="Y192" s="144">
        <f t="shared" si="32"/>
        <v>5.0000000000000001E-3</v>
      </c>
      <c r="Z192" s="144">
        <v>0</v>
      </c>
      <c r="AA192" s="145">
        <f t="shared" si="33"/>
        <v>0</v>
      </c>
      <c r="AR192" s="17" t="s">
        <v>216</v>
      </c>
      <c r="AT192" s="17" t="s">
        <v>166</v>
      </c>
      <c r="AU192" s="17" t="s">
        <v>93</v>
      </c>
      <c r="AY192" s="17" t="s">
        <v>131</v>
      </c>
      <c r="BE192" s="146">
        <f t="shared" si="34"/>
        <v>0</v>
      </c>
      <c r="BF192" s="146">
        <f t="shared" si="35"/>
        <v>0</v>
      </c>
      <c r="BG192" s="146">
        <f t="shared" si="36"/>
        <v>0</v>
      </c>
      <c r="BH192" s="146">
        <f t="shared" si="37"/>
        <v>0</v>
      </c>
      <c r="BI192" s="146">
        <f t="shared" si="38"/>
        <v>0</v>
      </c>
      <c r="BJ192" s="17" t="s">
        <v>79</v>
      </c>
      <c r="BK192" s="146">
        <f t="shared" si="39"/>
        <v>0</v>
      </c>
      <c r="BL192" s="17" t="s">
        <v>194</v>
      </c>
      <c r="BM192" s="17" t="s">
        <v>381</v>
      </c>
    </row>
    <row r="193" spans="2:65" s="1" customFormat="1" ht="16.5" customHeight="1">
      <c r="B193" s="137"/>
      <c r="C193" s="154" t="s">
        <v>382</v>
      </c>
      <c r="D193" s="154" t="s">
        <v>132</v>
      </c>
      <c r="E193" s="155" t="s">
        <v>383</v>
      </c>
      <c r="F193" s="239" t="s">
        <v>384</v>
      </c>
      <c r="G193" s="239"/>
      <c r="H193" s="239"/>
      <c r="I193" s="239"/>
      <c r="J193" s="156" t="s">
        <v>155</v>
      </c>
      <c r="K193" s="157">
        <v>30</v>
      </c>
      <c r="L193" s="240"/>
      <c r="M193" s="240"/>
      <c r="N193" s="240">
        <f t="shared" si="30"/>
        <v>0</v>
      </c>
      <c r="O193" s="240"/>
      <c r="P193" s="240"/>
      <c r="Q193" s="240"/>
      <c r="R193" s="173">
        <v>1</v>
      </c>
      <c r="T193" s="143" t="s">
        <v>5</v>
      </c>
      <c r="U193" s="40" t="s">
        <v>36</v>
      </c>
      <c r="V193" s="144">
        <v>4.9000000000000002E-2</v>
      </c>
      <c r="W193" s="144">
        <f t="shared" si="31"/>
        <v>1.47</v>
      </c>
      <c r="X193" s="144">
        <v>0</v>
      </c>
      <c r="Y193" s="144">
        <f t="shared" si="32"/>
        <v>0</v>
      </c>
      <c r="Z193" s="144">
        <v>0</v>
      </c>
      <c r="AA193" s="145">
        <f t="shared" si="33"/>
        <v>0</v>
      </c>
      <c r="AR193" s="17" t="s">
        <v>194</v>
      </c>
      <c r="AT193" s="17" t="s">
        <v>132</v>
      </c>
      <c r="AU193" s="17" t="s">
        <v>93</v>
      </c>
      <c r="AY193" s="17" t="s">
        <v>131</v>
      </c>
      <c r="BE193" s="146">
        <f t="shared" si="34"/>
        <v>0</v>
      </c>
      <c r="BF193" s="146">
        <f t="shared" si="35"/>
        <v>0</v>
      </c>
      <c r="BG193" s="146">
        <f t="shared" si="36"/>
        <v>0</v>
      </c>
      <c r="BH193" s="146">
        <f t="shared" si="37"/>
        <v>0</v>
      </c>
      <c r="BI193" s="146">
        <f t="shared" si="38"/>
        <v>0</v>
      </c>
      <c r="BJ193" s="17" t="s">
        <v>79</v>
      </c>
      <c r="BK193" s="146">
        <f t="shared" si="39"/>
        <v>0</v>
      </c>
      <c r="BL193" s="17" t="s">
        <v>194</v>
      </c>
      <c r="BM193" s="17" t="s">
        <v>385</v>
      </c>
    </row>
    <row r="194" spans="2:65" s="1" customFormat="1" ht="16.5" customHeight="1">
      <c r="B194" s="137"/>
      <c r="C194" s="147" t="s">
        <v>386</v>
      </c>
      <c r="D194" s="147" t="s">
        <v>166</v>
      </c>
      <c r="E194" s="148" t="s">
        <v>387</v>
      </c>
      <c r="F194" s="243" t="s">
        <v>388</v>
      </c>
      <c r="G194" s="243"/>
      <c r="H194" s="243"/>
      <c r="I194" s="243"/>
      <c r="J194" s="149" t="s">
        <v>155</v>
      </c>
      <c r="K194" s="150">
        <v>33</v>
      </c>
      <c r="L194" s="244"/>
      <c r="M194" s="244"/>
      <c r="N194" s="244">
        <f t="shared" si="30"/>
        <v>0</v>
      </c>
      <c r="O194" s="245"/>
      <c r="P194" s="245"/>
      <c r="Q194" s="245"/>
      <c r="R194" s="173"/>
      <c r="T194" s="143" t="s">
        <v>5</v>
      </c>
      <c r="U194" s="40" t="s">
        <v>36</v>
      </c>
      <c r="V194" s="144">
        <v>0</v>
      </c>
      <c r="W194" s="144">
        <f t="shared" si="31"/>
        <v>0</v>
      </c>
      <c r="X194" s="144">
        <v>1.8E-3</v>
      </c>
      <c r="Y194" s="144">
        <f t="shared" si="32"/>
        <v>5.9400000000000001E-2</v>
      </c>
      <c r="Z194" s="144">
        <v>0</v>
      </c>
      <c r="AA194" s="145">
        <f t="shared" si="33"/>
        <v>0</v>
      </c>
      <c r="AR194" s="17" t="s">
        <v>216</v>
      </c>
      <c r="AT194" s="17" t="s">
        <v>166</v>
      </c>
      <c r="AU194" s="17" t="s">
        <v>93</v>
      </c>
      <c r="AY194" s="17" t="s">
        <v>131</v>
      </c>
      <c r="BE194" s="146">
        <f t="shared" si="34"/>
        <v>0</v>
      </c>
      <c r="BF194" s="146">
        <f t="shared" si="35"/>
        <v>0</v>
      </c>
      <c r="BG194" s="146">
        <f t="shared" si="36"/>
        <v>0</v>
      </c>
      <c r="BH194" s="146">
        <f t="shared" si="37"/>
        <v>0</v>
      </c>
      <c r="BI194" s="146">
        <f t="shared" si="38"/>
        <v>0</v>
      </c>
      <c r="BJ194" s="17" t="s">
        <v>79</v>
      </c>
      <c r="BK194" s="146">
        <f t="shared" si="39"/>
        <v>0</v>
      </c>
      <c r="BL194" s="17" t="s">
        <v>194</v>
      </c>
      <c r="BM194" s="17" t="s">
        <v>389</v>
      </c>
    </row>
    <row r="195" spans="2:65" s="1" customFormat="1" ht="25.5" customHeight="1">
      <c r="B195" s="137"/>
      <c r="C195" s="154" t="s">
        <v>390</v>
      </c>
      <c r="D195" s="154" t="s">
        <v>132</v>
      </c>
      <c r="E195" s="155" t="s">
        <v>391</v>
      </c>
      <c r="F195" s="239" t="s">
        <v>392</v>
      </c>
      <c r="G195" s="239"/>
      <c r="H195" s="239"/>
      <c r="I195" s="239"/>
      <c r="J195" s="156" t="s">
        <v>229</v>
      </c>
      <c r="K195" s="157">
        <v>234.518</v>
      </c>
      <c r="L195" s="240"/>
      <c r="M195" s="240"/>
      <c r="N195" s="240">
        <f t="shared" si="30"/>
        <v>0</v>
      </c>
      <c r="O195" s="240"/>
      <c r="P195" s="240"/>
      <c r="Q195" s="240"/>
      <c r="R195" s="173">
        <v>1</v>
      </c>
      <c r="T195" s="143" t="s">
        <v>5</v>
      </c>
      <c r="U195" s="40" t="s">
        <v>36</v>
      </c>
      <c r="V195" s="144">
        <v>0</v>
      </c>
      <c r="W195" s="144">
        <f t="shared" si="31"/>
        <v>0</v>
      </c>
      <c r="X195" s="144">
        <v>0</v>
      </c>
      <c r="Y195" s="144">
        <f t="shared" si="32"/>
        <v>0</v>
      </c>
      <c r="Z195" s="144">
        <v>0</v>
      </c>
      <c r="AA195" s="145">
        <f t="shared" si="33"/>
        <v>0</v>
      </c>
      <c r="AR195" s="17" t="s">
        <v>194</v>
      </c>
      <c r="AT195" s="17" t="s">
        <v>132</v>
      </c>
      <c r="AU195" s="17" t="s">
        <v>93</v>
      </c>
      <c r="AY195" s="17" t="s">
        <v>131</v>
      </c>
      <c r="BE195" s="146">
        <f t="shared" si="34"/>
        <v>0</v>
      </c>
      <c r="BF195" s="146">
        <f t="shared" si="35"/>
        <v>0</v>
      </c>
      <c r="BG195" s="146">
        <f t="shared" si="36"/>
        <v>0</v>
      </c>
      <c r="BH195" s="146">
        <f t="shared" si="37"/>
        <v>0</v>
      </c>
      <c r="BI195" s="146">
        <f t="shared" si="38"/>
        <v>0</v>
      </c>
      <c r="BJ195" s="17" t="s">
        <v>79</v>
      </c>
      <c r="BK195" s="146">
        <f t="shared" si="39"/>
        <v>0</v>
      </c>
      <c r="BL195" s="17" t="s">
        <v>194</v>
      </c>
      <c r="BM195" s="17" t="s">
        <v>393</v>
      </c>
    </row>
    <row r="196" spans="2:65" s="9" customFormat="1" ht="29.85" customHeight="1">
      <c r="B196" s="126"/>
      <c r="C196" s="127"/>
      <c r="D196" s="136" t="s">
        <v>114</v>
      </c>
      <c r="E196" s="136"/>
      <c r="F196" s="136"/>
      <c r="G196" s="136"/>
      <c r="H196" s="136"/>
      <c r="I196" s="136"/>
      <c r="J196" s="136"/>
      <c r="K196" s="136"/>
      <c r="L196" s="136"/>
      <c r="M196" s="136"/>
      <c r="N196" s="253">
        <f>BK196</f>
        <v>0</v>
      </c>
      <c r="O196" s="254"/>
      <c r="P196" s="254"/>
      <c r="Q196" s="254"/>
      <c r="R196" s="172"/>
      <c r="T196" s="130"/>
      <c r="U196" s="127"/>
      <c r="V196" s="127"/>
      <c r="W196" s="131">
        <f>SUM(W197:W199)</f>
        <v>9.5250000000000004</v>
      </c>
      <c r="X196" s="127"/>
      <c r="Y196" s="131">
        <f>SUM(Y197:Y199)</f>
        <v>1.1000000000000001E-3</v>
      </c>
      <c r="Z196" s="127"/>
      <c r="AA196" s="132">
        <f>SUM(AA197:AA199)</f>
        <v>0</v>
      </c>
      <c r="AR196" s="133" t="s">
        <v>93</v>
      </c>
      <c r="AT196" s="134" t="s">
        <v>70</v>
      </c>
      <c r="AU196" s="134" t="s">
        <v>79</v>
      </c>
      <c r="AY196" s="133" t="s">
        <v>131</v>
      </c>
      <c r="BK196" s="135">
        <f>SUM(BK197:BK199)</f>
        <v>0</v>
      </c>
    </row>
    <row r="197" spans="2:65" s="1" customFormat="1" ht="38.25" customHeight="1">
      <c r="B197" s="137"/>
      <c r="C197" s="138" t="s">
        <v>394</v>
      </c>
      <c r="D197" s="138" t="s">
        <v>132</v>
      </c>
      <c r="E197" s="139" t="s">
        <v>395</v>
      </c>
      <c r="F197" s="246" t="s">
        <v>396</v>
      </c>
      <c r="G197" s="246"/>
      <c r="H197" s="246"/>
      <c r="I197" s="246"/>
      <c r="J197" s="140" t="s">
        <v>397</v>
      </c>
      <c r="K197" s="141">
        <v>5</v>
      </c>
      <c r="L197" s="245"/>
      <c r="M197" s="245"/>
      <c r="N197" s="245">
        <f>ROUND(L197*K197,2)</f>
        <v>0</v>
      </c>
      <c r="O197" s="245"/>
      <c r="P197" s="245"/>
      <c r="Q197" s="245"/>
      <c r="R197" s="173"/>
      <c r="T197" s="143" t="s">
        <v>5</v>
      </c>
      <c r="U197" s="40" t="s">
        <v>36</v>
      </c>
      <c r="V197" s="144">
        <v>1.54</v>
      </c>
      <c r="W197" s="144">
        <f>V197*K197</f>
        <v>7.7</v>
      </c>
      <c r="X197" s="144">
        <v>2.2000000000000001E-4</v>
      </c>
      <c r="Y197" s="144">
        <f>X197*K197</f>
        <v>1.1000000000000001E-3</v>
      </c>
      <c r="Z197" s="144">
        <v>0</v>
      </c>
      <c r="AA197" s="145">
        <f>Z197*K197</f>
        <v>0</v>
      </c>
      <c r="AR197" s="17" t="s">
        <v>194</v>
      </c>
      <c r="AT197" s="17" t="s">
        <v>132</v>
      </c>
      <c r="AU197" s="17" t="s">
        <v>93</v>
      </c>
      <c r="AY197" s="17" t="s">
        <v>131</v>
      </c>
      <c r="BE197" s="146">
        <f>IF(U197="základní",N197,0)</f>
        <v>0</v>
      </c>
      <c r="BF197" s="146">
        <f>IF(U197="snížená",N197,0)</f>
        <v>0</v>
      </c>
      <c r="BG197" s="146">
        <f>IF(U197="zákl. přenesená",N197,0)</f>
        <v>0</v>
      </c>
      <c r="BH197" s="146">
        <f>IF(U197="sníž. přenesená",N197,0)</f>
        <v>0</v>
      </c>
      <c r="BI197" s="146">
        <f>IF(U197="nulová",N197,0)</f>
        <v>0</v>
      </c>
      <c r="BJ197" s="17" t="s">
        <v>79</v>
      </c>
      <c r="BK197" s="146">
        <f>ROUND(L197*K197,2)</f>
        <v>0</v>
      </c>
      <c r="BL197" s="17" t="s">
        <v>194</v>
      </c>
      <c r="BM197" s="17" t="s">
        <v>398</v>
      </c>
    </row>
    <row r="198" spans="2:65" s="1" customFormat="1" ht="25.5" customHeight="1">
      <c r="B198" s="137"/>
      <c r="C198" s="138" t="s">
        <v>399</v>
      </c>
      <c r="D198" s="138" t="s">
        <v>132</v>
      </c>
      <c r="E198" s="139" t="s">
        <v>400</v>
      </c>
      <c r="F198" s="246" t="s">
        <v>401</v>
      </c>
      <c r="G198" s="246"/>
      <c r="H198" s="246"/>
      <c r="I198" s="246"/>
      <c r="J198" s="140" t="s">
        <v>247</v>
      </c>
      <c r="K198" s="141">
        <v>1</v>
      </c>
      <c r="L198" s="245"/>
      <c r="M198" s="245"/>
      <c r="N198" s="245">
        <f>ROUND(L198*K198,2)</f>
        <v>0</v>
      </c>
      <c r="O198" s="245"/>
      <c r="P198" s="245"/>
      <c r="Q198" s="245"/>
      <c r="R198" s="173"/>
      <c r="T198" s="143" t="s">
        <v>5</v>
      </c>
      <c r="U198" s="40" t="s">
        <v>36</v>
      </c>
      <c r="V198" s="144">
        <v>1.825</v>
      </c>
      <c r="W198" s="144">
        <f>V198*K198</f>
        <v>1.825</v>
      </c>
      <c r="X198" s="144">
        <v>0</v>
      </c>
      <c r="Y198" s="144">
        <f>X198*K198</f>
        <v>0</v>
      </c>
      <c r="Z198" s="144">
        <v>0</v>
      </c>
      <c r="AA198" s="145">
        <f>Z198*K198</f>
        <v>0</v>
      </c>
      <c r="AR198" s="17" t="s">
        <v>194</v>
      </c>
      <c r="AT198" s="17" t="s">
        <v>132</v>
      </c>
      <c r="AU198" s="17" t="s">
        <v>93</v>
      </c>
      <c r="AY198" s="17" t="s">
        <v>131</v>
      </c>
      <c r="BE198" s="146">
        <f>IF(U198="základní",N198,0)</f>
        <v>0</v>
      </c>
      <c r="BF198" s="146">
        <f>IF(U198="snížená",N198,0)</f>
        <v>0</v>
      </c>
      <c r="BG198" s="146">
        <f>IF(U198="zákl. přenesená",N198,0)</f>
        <v>0</v>
      </c>
      <c r="BH198" s="146">
        <f>IF(U198="sníž. přenesená",N198,0)</f>
        <v>0</v>
      </c>
      <c r="BI198" s="146">
        <f>IF(U198="nulová",N198,0)</f>
        <v>0</v>
      </c>
      <c r="BJ198" s="17" t="s">
        <v>79</v>
      </c>
      <c r="BK198" s="146">
        <f>ROUND(L198*K198,2)</f>
        <v>0</v>
      </c>
      <c r="BL198" s="17" t="s">
        <v>194</v>
      </c>
      <c r="BM198" s="17" t="s">
        <v>402</v>
      </c>
    </row>
    <row r="199" spans="2:65" s="1" customFormat="1" ht="25.5" customHeight="1">
      <c r="B199" s="137"/>
      <c r="C199" s="138" t="s">
        <v>403</v>
      </c>
      <c r="D199" s="138" t="s">
        <v>132</v>
      </c>
      <c r="E199" s="139" t="s">
        <v>404</v>
      </c>
      <c r="F199" s="246" t="s">
        <v>405</v>
      </c>
      <c r="G199" s="246"/>
      <c r="H199" s="246"/>
      <c r="I199" s="246"/>
      <c r="J199" s="140" t="s">
        <v>229</v>
      </c>
      <c r="K199" s="141">
        <v>700</v>
      </c>
      <c r="L199" s="245"/>
      <c r="M199" s="245"/>
      <c r="N199" s="245">
        <f>ROUND(L199*K199,2)</f>
        <v>0</v>
      </c>
      <c r="O199" s="245"/>
      <c r="P199" s="245"/>
      <c r="Q199" s="245"/>
      <c r="R199" s="173"/>
      <c r="T199" s="143" t="s">
        <v>5</v>
      </c>
      <c r="U199" s="40" t="s">
        <v>36</v>
      </c>
      <c r="V199" s="144">
        <v>0</v>
      </c>
      <c r="W199" s="144">
        <f>V199*K199</f>
        <v>0</v>
      </c>
      <c r="X199" s="144">
        <v>0</v>
      </c>
      <c r="Y199" s="144">
        <f>X199*K199</f>
        <v>0</v>
      </c>
      <c r="Z199" s="144">
        <v>0</v>
      </c>
      <c r="AA199" s="145">
        <f>Z199*K199</f>
        <v>0</v>
      </c>
      <c r="AR199" s="17" t="s">
        <v>194</v>
      </c>
      <c r="AT199" s="17" t="s">
        <v>132</v>
      </c>
      <c r="AU199" s="17" t="s">
        <v>93</v>
      </c>
      <c r="AY199" s="17" t="s">
        <v>131</v>
      </c>
      <c r="BE199" s="146">
        <f>IF(U199="základní",N199,0)</f>
        <v>0</v>
      </c>
      <c r="BF199" s="146">
        <f>IF(U199="snížená",N199,0)</f>
        <v>0</v>
      </c>
      <c r="BG199" s="146">
        <f>IF(U199="zákl. přenesená",N199,0)</f>
        <v>0</v>
      </c>
      <c r="BH199" s="146">
        <f>IF(U199="sníž. přenesená",N199,0)</f>
        <v>0</v>
      </c>
      <c r="BI199" s="146">
        <f>IF(U199="nulová",N199,0)</f>
        <v>0</v>
      </c>
      <c r="BJ199" s="17" t="s">
        <v>79</v>
      </c>
      <c r="BK199" s="146">
        <f>ROUND(L199*K199,2)</f>
        <v>0</v>
      </c>
      <c r="BL199" s="17" t="s">
        <v>194</v>
      </c>
      <c r="BM199" s="17" t="s">
        <v>406</v>
      </c>
    </row>
    <row r="200" spans="2:65" s="9" customFormat="1" ht="29.85" customHeight="1">
      <c r="B200" s="126"/>
      <c r="C200" s="127"/>
      <c r="D200" s="136" t="s">
        <v>115</v>
      </c>
      <c r="E200" s="136"/>
      <c r="F200" s="136"/>
      <c r="G200" s="136"/>
      <c r="H200" s="136"/>
      <c r="I200" s="136"/>
      <c r="J200" s="136"/>
      <c r="K200" s="136"/>
      <c r="L200" s="136"/>
      <c r="M200" s="136"/>
      <c r="N200" s="253">
        <f>BK200</f>
        <v>0</v>
      </c>
      <c r="O200" s="254"/>
      <c r="P200" s="254"/>
      <c r="Q200" s="254"/>
      <c r="R200" s="172"/>
      <c r="T200" s="130"/>
      <c r="U200" s="127"/>
      <c r="V200" s="127"/>
      <c r="W200" s="131">
        <f>SUM(W201:W203)</f>
        <v>76.835999999999984</v>
      </c>
      <c r="X200" s="127"/>
      <c r="Y200" s="131">
        <f>SUM(Y201:Y203)</f>
        <v>8.3729000000000012E-2</v>
      </c>
      <c r="Z200" s="127"/>
      <c r="AA200" s="132">
        <f>SUM(AA201:AA203)</f>
        <v>0</v>
      </c>
      <c r="AR200" s="133" t="s">
        <v>93</v>
      </c>
      <c r="AT200" s="134" t="s">
        <v>70</v>
      </c>
      <c r="AU200" s="134" t="s">
        <v>79</v>
      </c>
      <c r="AY200" s="133" t="s">
        <v>131</v>
      </c>
      <c r="BK200" s="135">
        <f>SUM(BK201:BK203)</f>
        <v>0</v>
      </c>
    </row>
    <row r="201" spans="2:65" s="1" customFormat="1" ht="25.5" customHeight="1">
      <c r="B201" s="137"/>
      <c r="C201" s="138" t="s">
        <v>407</v>
      </c>
      <c r="D201" s="138" t="s">
        <v>132</v>
      </c>
      <c r="E201" s="139" t="s">
        <v>408</v>
      </c>
      <c r="F201" s="246" t="s">
        <v>409</v>
      </c>
      <c r="G201" s="246"/>
      <c r="H201" s="246"/>
      <c r="I201" s="246"/>
      <c r="J201" s="140" t="s">
        <v>155</v>
      </c>
      <c r="K201" s="141">
        <v>235.6</v>
      </c>
      <c r="L201" s="245"/>
      <c r="M201" s="245"/>
      <c r="N201" s="245">
        <f>ROUND(L201*K201,2)</f>
        <v>0</v>
      </c>
      <c r="O201" s="245"/>
      <c r="P201" s="245"/>
      <c r="Q201" s="245"/>
      <c r="R201" s="173"/>
      <c r="T201" s="143" t="s">
        <v>5</v>
      </c>
      <c r="U201" s="40" t="s">
        <v>36</v>
      </c>
      <c r="V201" s="144">
        <v>0.01</v>
      </c>
      <c r="W201" s="144">
        <f>V201*K201</f>
        <v>2.3559999999999999</v>
      </c>
      <c r="X201" s="144">
        <v>0</v>
      </c>
      <c r="Y201" s="144">
        <f>X201*K201</f>
        <v>0</v>
      </c>
      <c r="Z201" s="144">
        <v>0</v>
      </c>
      <c r="AA201" s="145">
        <f>Z201*K201</f>
        <v>0</v>
      </c>
      <c r="AR201" s="17" t="s">
        <v>194</v>
      </c>
      <c r="AT201" s="17" t="s">
        <v>132</v>
      </c>
      <c r="AU201" s="17" t="s">
        <v>93</v>
      </c>
      <c r="AY201" s="17" t="s">
        <v>131</v>
      </c>
      <c r="BE201" s="146">
        <f>IF(U201="základní",N201,0)</f>
        <v>0</v>
      </c>
      <c r="BF201" s="146">
        <f>IF(U201="snížená",N201,0)</f>
        <v>0</v>
      </c>
      <c r="BG201" s="146">
        <f>IF(U201="zákl. přenesená",N201,0)</f>
        <v>0</v>
      </c>
      <c r="BH201" s="146">
        <f>IF(U201="sníž. přenesená",N201,0)</f>
        <v>0</v>
      </c>
      <c r="BI201" s="146">
        <f>IF(U201="nulová",N201,0)</f>
        <v>0</v>
      </c>
      <c r="BJ201" s="17" t="s">
        <v>79</v>
      </c>
      <c r="BK201" s="146">
        <f>ROUND(L201*K201,2)</f>
        <v>0</v>
      </c>
      <c r="BL201" s="17" t="s">
        <v>194</v>
      </c>
      <c r="BM201" s="17" t="s">
        <v>410</v>
      </c>
    </row>
    <row r="202" spans="2:65" s="1" customFormat="1" ht="25.5" customHeight="1">
      <c r="B202" s="137"/>
      <c r="C202" s="154" t="s">
        <v>411</v>
      </c>
      <c r="D202" s="154" t="s">
        <v>132</v>
      </c>
      <c r="E202" s="155" t="s">
        <v>412</v>
      </c>
      <c r="F202" s="239" t="s">
        <v>413</v>
      </c>
      <c r="G202" s="239"/>
      <c r="H202" s="239"/>
      <c r="I202" s="239"/>
      <c r="J202" s="156" t="s">
        <v>155</v>
      </c>
      <c r="K202" s="157">
        <v>235.6</v>
      </c>
      <c r="L202" s="240"/>
      <c r="M202" s="240"/>
      <c r="N202" s="240">
        <f>ROUND(L202*K202,2)</f>
        <v>0</v>
      </c>
      <c r="O202" s="240"/>
      <c r="P202" s="240"/>
      <c r="Q202" s="240"/>
      <c r="R202" s="173">
        <v>1</v>
      </c>
      <c r="T202" s="143" t="s">
        <v>5</v>
      </c>
      <c r="U202" s="40" t="s">
        <v>36</v>
      </c>
      <c r="V202" s="144">
        <v>0.3</v>
      </c>
      <c r="W202" s="144">
        <f>V202*K202</f>
        <v>70.679999999999993</v>
      </c>
      <c r="X202" s="144">
        <v>3.4000000000000002E-4</v>
      </c>
      <c r="Y202" s="144">
        <f>X202*K202</f>
        <v>8.0104000000000009E-2</v>
      </c>
      <c r="Z202" s="144">
        <v>0</v>
      </c>
      <c r="AA202" s="145">
        <f>Z202*K202</f>
        <v>0</v>
      </c>
      <c r="AR202" s="17" t="s">
        <v>194</v>
      </c>
      <c r="AT202" s="17" t="s">
        <v>132</v>
      </c>
      <c r="AU202" s="17" t="s">
        <v>93</v>
      </c>
      <c r="AY202" s="17" t="s">
        <v>131</v>
      </c>
      <c r="BE202" s="146">
        <f>IF(U202="základní",N202,0)</f>
        <v>0</v>
      </c>
      <c r="BF202" s="146">
        <f>IF(U202="snížená",N202,0)</f>
        <v>0</v>
      </c>
      <c r="BG202" s="146">
        <f>IF(U202="zákl. přenesená",N202,0)</f>
        <v>0</v>
      </c>
      <c r="BH202" s="146">
        <f>IF(U202="sníž. přenesená",N202,0)</f>
        <v>0</v>
      </c>
      <c r="BI202" s="146">
        <f>IF(U202="nulová",N202,0)</f>
        <v>0</v>
      </c>
      <c r="BJ202" s="17" t="s">
        <v>79</v>
      </c>
      <c r="BK202" s="146">
        <f>ROUND(L202*K202,2)</f>
        <v>0</v>
      </c>
      <c r="BL202" s="17" t="s">
        <v>194</v>
      </c>
      <c r="BM202" s="17" t="s">
        <v>414</v>
      </c>
    </row>
    <row r="203" spans="2:65" s="1" customFormat="1" ht="38.25" customHeight="1">
      <c r="B203" s="137"/>
      <c r="C203" s="154" t="s">
        <v>415</v>
      </c>
      <c r="D203" s="154" t="s">
        <v>132</v>
      </c>
      <c r="E203" s="155" t="s">
        <v>416</v>
      </c>
      <c r="F203" s="239" t="s">
        <v>417</v>
      </c>
      <c r="G203" s="239"/>
      <c r="H203" s="239"/>
      <c r="I203" s="239"/>
      <c r="J203" s="156" t="s">
        <v>155</v>
      </c>
      <c r="K203" s="157">
        <v>12.5</v>
      </c>
      <c r="L203" s="240"/>
      <c r="M203" s="240"/>
      <c r="N203" s="240">
        <f>ROUND(L203*K203,2)</f>
        <v>0</v>
      </c>
      <c r="O203" s="240"/>
      <c r="P203" s="240"/>
      <c r="Q203" s="240"/>
      <c r="R203" s="173">
        <v>1</v>
      </c>
      <c r="T203" s="143" t="s">
        <v>5</v>
      </c>
      <c r="U203" s="151" t="s">
        <v>36</v>
      </c>
      <c r="V203" s="152">
        <v>0.30399999999999999</v>
      </c>
      <c r="W203" s="152">
        <f>V203*K203</f>
        <v>3.8</v>
      </c>
      <c r="X203" s="152">
        <v>2.9E-4</v>
      </c>
      <c r="Y203" s="152">
        <f>X203*K203</f>
        <v>3.6250000000000002E-3</v>
      </c>
      <c r="Z203" s="152">
        <v>0</v>
      </c>
      <c r="AA203" s="153">
        <f>Z203*K203</f>
        <v>0</v>
      </c>
      <c r="AR203" s="17" t="s">
        <v>194</v>
      </c>
      <c r="AT203" s="17" t="s">
        <v>132</v>
      </c>
      <c r="AU203" s="17" t="s">
        <v>93</v>
      </c>
      <c r="AY203" s="17" t="s">
        <v>131</v>
      </c>
      <c r="BE203" s="146">
        <f>IF(U203="základní",N203,0)</f>
        <v>0</v>
      </c>
      <c r="BF203" s="146">
        <f>IF(U203="snížená",N203,0)</f>
        <v>0</v>
      </c>
      <c r="BG203" s="146">
        <f>IF(U203="zákl. přenesená",N203,0)</f>
        <v>0</v>
      </c>
      <c r="BH203" s="146">
        <f>IF(U203="sníž. přenesená",N203,0)</f>
        <v>0</v>
      </c>
      <c r="BI203" s="146">
        <f>IF(U203="nulová",N203,0)</f>
        <v>0</v>
      </c>
      <c r="BJ203" s="17" t="s">
        <v>79</v>
      </c>
      <c r="BK203" s="146">
        <f>ROUND(L203*K203,2)</f>
        <v>0</v>
      </c>
      <c r="BL203" s="17" t="s">
        <v>194</v>
      </c>
      <c r="BM203" s="17" t="s">
        <v>418</v>
      </c>
    </row>
    <row r="204" spans="2:65" s="1" customFormat="1" ht="6.95" customHeight="1">
      <c r="B204" s="55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167"/>
    </row>
  </sheetData>
  <mergeCells count="285">
    <mergeCell ref="H1:K1"/>
    <mergeCell ref="S2:AC2"/>
    <mergeCell ref="F202:I202"/>
    <mergeCell ref="L202:M202"/>
    <mergeCell ref="N202:Q202"/>
    <mergeCell ref="F203:I203"/>
    <mergeCell ref="L203:M203"/>
    <mergeCell ref="N203:Q203"/>
    <mergeCell ref="N121:Q121"/>
    <mergeCell ref="N122:Q122"/>
    <mergeCell ref="N123:Q123"/>
    <mergeCell ref="N135:Q135"/>
    <mergeCell ref="N140:Q140"/>
    <mergeCell ref="N145:Q145"/>
    <mergeCell ref="N146:Q146"/>
    <mergeCell ref="N152:Q152"/>
    <mergeCell ref="N154:Q154"/>
    <mergeCell ref="N179:Q179"/>
    <mergeCell ref="N187:Q187"/>
    <mergeCell ref="N196:Q196"/>
    <mergeCell ref="N200:Q200"/>
    <mergeCell ref="F198:I198"/>
    <mergeCell ref="L198:M198"/>
    <mergeCell ref="N198:Q198"/>
    <mergeCell ref="F199:I199"/>
    <mergeCell ref="L199:M199"/>
    <mergeCell ref="N199:Q199"/>
    <mergeCell ref="F201:I201"/>
    <mergeCell ref="L201:M201"/>
    <mergeCell ref="N201:Q201"/>
    <mergeCell ref="F194:I194"/>
    <mergeCell ref="L194:M194"/>
    <mergeCell ref="N194:Q194"/>
    <mergeCell ref="F195:I195"/>
    <mergeCell ref="L195:M195"/>
    <mergeCell ref="N195:Q195"/>
    <mergeCell ref="F197:I197"/>
    <mergeCell ref="L197:M197"/>
    <mergeCell ref="N197:Q197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77:I177"/>
    <mergeCell ref="L177:M177"/>
    <mergeCell ref="N177:Q177"/>
    <mergeCell ref="F178:I178"/>
    <mergeCell ref="L178:M178"/>
    <mergeCell ref="N178:Q178"/>
    <mergeCell ref="F180:I180"/>
    <mergeCell ref="L180:M180"/>
    <mergeCell ref="N180:Q180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1:I151"/>
    <mergeCell ref="L151:M151"/>
    <mergeCell ref="N151:Q151"/>
    <mergeCell ref="F153:I153"/>
    <mergeCell ref="L153:M153"/>
    <mergeCell ref="N153:Q153"/>
    <mergeCell ref="F155:I155"/>
    <mergeCell ref="L155:M155"/>
    <mergeCell ref="N155:Q155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43:I143"/>
    <mergeCell ref="L143:M143"/>
    <mergeCell ref="N143:Q143"/>
    <mergeCell ref="F144:I144"/>
    <mergeCell ref="L144:M144"/>
    <mergeCell ref="N144:Q144"/>
    <mergeCell ref="F147:I147"/>
    <mergeCell ref="L147:M147"/>
    <mergeCell ref="N147:Q147"/>
    <mergeCell ref="F139:I139"/>
    <mergeCell ref="L139:M139"/>
    <mergeCell ref="N139:Q139"/>
    <mergeCell ref="F141:I141"/>
    <mergeCell ref="L141:M141"/>
    <mergeCell ref="N141:Q141"/>
    <mergeCell ref="F142:I142"/>
    <mergeCell ref="L142:M142"/>
    <mergeCell ref="N142:Q142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M117:Q117"/>
    <mergeCell ref="M118:Q118"/>
    <mergeCell ref="F120:I120"/>
    <mergeCell ref="L120:M120"/>
    <mergeCell ref="N120:Q120"/>
    <mergeCell ref="F124:I124"/>
    <mergeCell ref="L124:M124"/>
    <mergeCell ref="N124:Q124"/>
    <mergeCell ref="F125:I125"/>
    <mergeCell ref="L125:M125"/>
    <mergeCell ref="N125:Q125"/>
    <mergeCell ref="N98:Q98"/>
    <mergeCell ref="N99:Q99"/>
    <mergeCell ref="N100:Q100"/>
    <mergeCell ref="N102:Q102"/>
    <mergeCell ref="L104:Q104"/>
    <mergeCell ref="C110:Q110"/>
    <mergeCell ref="F112:P112"/>
    <mergeCell ref="F113:P113"/>
    <mergeCell ref="M115:P115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</mergeCells>
  <hyperlinks>
    <hyperlink ref="F1:G1" location="C2" display="1) Krycí list rozpočtu"/>
    <hyperlink ref="H1:K1" location="C86" display="2) Rekapitulace rozpočtu"/>
    <hyperlink ref="L1" location="C120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33"/>
  <sheetViews>
    <sheetView showGridLines="0" workbookViewId="0">
      <pane ySplit="1" topLeftCell="A85" activePane="bottomLeft" state="frozen"/>
      <selection pane="bottomLeft" activeCell="L117" sqref="L117:M135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1"/>
      <c r="B1" s="11"/>
      <c r="C1" s="11"/>
      <c r="D1" s="12" t="s">
        <v>1</v>
      </c>
      <c r="E1" s="11"/>
      <c r="F1" s="13" t="s">
        <v>88</v>
      </c>
      <c r="G1" s="13"/>
      <c r="H1" s="247" t="s">
        <v>89</v>
      </c>
      <c r="I1" s="247"/>
      <c r="J1" s="247"/>
      <c r="K1" s="247"/>
      <c r="L1" s="13" t="s">
        <v>90</v>
      </c>
      <c r="M1" s="11"/>
      <c r="N1" s="11"/>
      <c r="O1" s="12" t="s">
        <v>91</v>
      </c>
      <c r="P1" s="11"/>
      <c r="Q1" s="11"/>
      <c r="R1" s="11"/>
      <c r="S1" s="13" t="s">
        <v>92</v>
      </c>
      <c r="T1" s="13"/>
      <c r="U1" s="101"/>
      <c r="V1" s="10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86" t="s">
        <v>7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S2" s="209" t="s">
        <v>8</v>
      </c>
      <c r="T2" s="210"/>
      <c r="U2" s="210"/>
      <c r="V2" s="210"/>
      <c r="W2" s="210"/>
      <c r="X2" s="210"/>
      <c r="Y2" s="210"/>
      <c r="Z2" s="210"/>
      <c r="AA2" s="210"/>
      <c r="AB2" s="210"/>
      <c r="AC2" s="210"/>
      <c r="AT2" s="17" t="s">
        <v>83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93</v>
      </c>
    </row>
    <row r="4" spans="1:66" ht="36.950000000000003" customHeight="1">
      <c r="B4" s="21"/>
      <c r="C4" s="188" t="s">
        <v>94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22"/>
      <c r="T4" s="23" t="s">
        <v>13</v>
      </c>
      <c r="AT4" s="17" t="s">
        <v>6</v>
      </c>
    </row>
    <row r="5" spans="1:66" ht="6.95" customHeight="1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>
      <c r="B6" s="21"/>
      <c r="C6" s="24"/>
      <c r="D6" s="28" t="s">
        <v>17</v>
      </c>
      <c r="E6" s="24"/>
      <c r="F6" s="220" t="str">
        <f>'Rekapitulace stavby'!K6</f>
        <v>Včelín Liboc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4"/>
      <c r="R6" s="22"/>
    </row>
    <row r="7" spans="1:66" s="1" customFormat="1" ht="32.85" customHeight="1">
      <c r="B7" s="31"/>
      <c r="C7" s="32"/>
      <c r="D7" s="27" t="s">
        <v>95</v>
      </c>
      <c r="E7" s="32"/>
      <c r="F7" s="192" t="s">
        <v>419</v>
      </c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32"/>
      <c r="R7" s="33"/>
    </row>
    <row r="8" spans="1:66" s="1" customFormat="1" ht="14.45" customHeight="1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23"/>
      <c r="P9" s="223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24</v>
      </c>
      <c r="E11" s="32"/>
      <c r="F11" s="32"/>
      <c r="G11" s="32"/>
      <c r="H11" s="32"/>
      <c r="I11" s="32"/>
      <c r="J11" s="32"/>
      <c r="K11" s="32"/>
      <c r="L11" s="32"/>
      <c r="M11" s="28" t="s">
        <v>25</v>
      </c>
      <c r="N11" s="32"/>
      <c r="O11" s="190" t="str">
        <f>IF('Rekapitulace stavby'!AN10="","",'Rekapitulace stavby'!AN10)</f>
        <v/>
      </c>
      <c r="P11" s="190"/>
      <c r="Q11" s="32"/>
      <c r="R11" s="33"/>
    </row>
    <row r="12" spans="1:66" s="1" customFormat="1" ht="18" customHeight="1">
      <c r="B12" s="31"/>
      <c r="C12" s="32"/>
      <c r="D12" s="32"/>
      <c r="E12" s="26" t="str">
        <f>IF('Rekapitulace stavby'!E11="","",'Rekapitulace stavby'!E11)</f>
        <v xml:space="preserve"> </v>
      </c>
      <c r="F12" s="32"/>
      <c r="G12" s="32"/>
      <c r="H12" s="32"/>
      <c r="I12" s="32"/>
      <c r="J12" s="32"/>
      <c r="K12" s="32"/>
      <c r="L12" s="32"/>
      <c r="M12" s="28" t="s">
        <v>26</v>
      </c>
      <c r="N12" s="32"/>
      <c r="O12" s="190" t="str">
        <f>IF('Rekapitulace stavby'!AN11="","",'Rekapitulace stavby'!AN11)</f>
        <v/>
      </c>
      <c r="P12" s="190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27</v>
      </c>
      <c r="E14" s="32"/>
      <c r="F14" s="32"/>
      <c r="G14" s="32"/>
      <c r="H14" s="32"/>
      <c r="I14" s="32"/>
      <c r="J14" s="32"/>
      <c r="K14" s="32"/>
      <c r="L14" s="32"/>
      <c r="M14" s="28" t="s">
        <v>25</v>
      </c>
      <c r="N14" s="32"/>
      <c r="O14" s="190" t="str">
        <f>IF('Rekapitulace stavby'!AN13="","",'Rekapitulace stavby'!AN13)</f>
        <v/>
      </c>
      <c r="P14" s="190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26</v>
      </c>
      <c r="N15" s="32"/>
      <c r="O15" s="190" t="str">
        <f>IF('Rekapitulace stavby'!AN14="","",'Rekapitulace stavby'!AN14)</f>
        <v/>
      </c>
      <c r="P15" s="190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28</v>
      </c>
      <c r="E17" s="32"/>
      <c r="F17" s="32"/>
      <c r="G17" s="32"/>
      <c r="H17" s="32"/>
      <c r="I17" s="32"/>
      <c r="J17" s="32"/>
      <c r="K17" s="32"/>
      <c r="L17" s="32"/>
      <c r="M17" s="28" t="s">
        <v>25</v>
      </c>
      <c r="N17" s="32"/>
      <c r="O17" s="190" t="str">
        <f>IF('Rekapitulace stavby'!AN16="","",'Rekapitulace stavby'!AN16)</f>
        <v/>
      </c>
      <c r="P17" s="190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IF('Rekapitulace stavby'!E17="","",'Rekapitulace stavby'!E17)</f>
        <v xml:space="preserve"> </v>
      </c>
      <c r="F18" s="32"/>
      <c r="G18" s="32"/>
      <c r="H18" s="32"/>
      <c r="I18" s="32"/>
      <c r="J18" s="32"/>
      <c r="K18" s="32"/>
      <c r="L18" s="32"/>
      <c r="M18" s="28" t="s">
        <v>26</v>
      </c>
      <c r="N18" s="32"/>
      <c r="O18" s="190" t="str">
        <f>IF('Rekapitulace stavby'!AN17="","",'Rekapitulace stavby'!AN17)</f>
        <v/>
      </c>
      <c r="P18" s="190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30</v>
      </c>
      <c r="E20" s="32"/>
      <c r="F20" s="32"/>
      <c r="G20" s="32"/>
      <c r="H20" s="32"/>
      <c r="I20" s="32"/>
      <c r="J20" s="32"/>
      <c r="K20" s="32"/>
      <c r="L20" s="32"/>
      <c r="M20" s="28" t="s">
        <v>25</v>
      </c>
      <c r="N20" s="32"/>
      <c r="O20" s="190" t="str">
        <f>IF('Rekapitulace stavby'!AN19="","",'Rekapitulace stavby'!AN19)</f>
        <v/>
      </c>
      <c r="P20" s="190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26</v>
      </c>
      <c r="N21" s="32"/>
      <c r="O21" s="190" t="str">
        <f>IF('Rekapitulace stavby'!AN20="","",'Rekapitulace stavby'!AN20)</f>
        <v/>
      </c>
      <c r="P21" s="190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31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93" t="s">
        <v>5</v>
      </c>
      <c r="F24" s="193"/>
      <c r="G24" s="193"/>
      <c r="H24" s="193"/>
      <c r="I24" s="193"/>
      <c r="J24" s="193"/>
      <c r="K24" s="193"/>
      <c r="L24" s="193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2" t="s">
        <v>97</v>
      </c>
      <c r="E27" s="32"/>
      <c r="F27" s="32"/>
      <c r="G27" s="32"/>
      <c r="H27" s="32"/>
      <c r="I27" s="32"/>
      <c r="J27" s="32"/>
      <c r="K27" s="32"/>
      <c r="L27" s="32"/>
      <c r="M27" s="217">
        <f>N88</f>
        <v>0</v>
      </c>
      <c r="N27" s="217"/>
      <c r="O27" s="217"/>
      <c r="P27" s="217"/>
      <c r="Q27" s="32"/>
      <c r="R27" s="33"/>
    </row>
    <row r="28" spans="2:18" s="1" customFormat="1" ht="14.45" customHeight="1">
      <c r="B28" s="31"/>
      <c r="C28" s="32"/>
      <c r="D28" s="30" t="s">
        <v>98</v>
      </c>
      <c r="E28" s="32"/>
      <c r="F28" s="32"/>
      <c r="G28" s="32"/>
      <c r="H28" s="32"/>
      <c r="I28" s="32"/>
      <c r="J28" s="32"/>
      <c r="K28" s="32"/>
      <c r="L28" s="32"/>
      <c r="M28" s="217">
        <f>N95</f>
        <v>0</v>
      </c>
      <c r="N28" s="217"/>
      <c r="O28" s="217"/>
      <c r="P28" s="217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3" t="s">
        <v>34</v>
      </c>
      <c r="E30" s="32"/>
      <c r="F30" s="32"/>
      <c r="G30" s="32"/>
      <c r="H30" s="32"/>
      <c r="I30" s="32"/>
      <c r="J30" s="32"/>
      <c r="K30" s="32"/>
      <c r="L30" s="32"/>
      <c r="M30" s="224">
        <f>ROUND(M27+M28,2)</f>
        <v>0</v>
      </c>
      <c r="N30" s="222"/>
      <c r="O30" s="222"/>
      <c r="P30" s="222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35</v>
      </c>
      <c r="E32" s="38" t="s">
        <v>36</v>
      </c>
      <c r="F32" s="39">
        <v>0.21</v>
      </c>
      <c r="G32" s="104" t="s">
        <v>37</v>
      </c>
      <c r="H32" s="225">
        <f>ROUND((SUM(BE95:BE96)+SUM(BE114:BE132)), 2)</f>
        <v>0</v>
      </c>
      <c r="I32" s="222"/>
      <c r="J32" s="222"/>
      <c r="K32" s="32"/>
      <c r="L32" s="32"/>
      <c r="M32" s="225">
        <f>ROUND(ROUND((SUM(BE95:BE96)+SUM(BE114:BE132)), 2)*F32, 2)</f>
        <v>0</v>
      </c>
      <c r="N32" s="222"/>
      <c r="O32" s="222"/>
      <c r="P32" s="222"/>
      <c r="Q32" s="32"/>
      <c r="R32" s="33"/>
    </row>
    <row r="33" spans="2:18" s="1" customFormat="1" ht="14.45" customHeight="1">
      <c r="B33" s="31"/>
      <c r="C33" s="32"/>
      <c r="D33" s="32"/>
      <c r="E33" s="38" t="s">
        <v>38</v>
      </c>
      <c r="F33" s="39">
        <v>0.15</v>
      </c>
      <c r="G33" s="104" t="s">
        <v>37</v>
      </c>
      <c r="H33" s="225">
        <f>ROUND((SUM(BF95:BF96)+SUM(BF114:BF132)), 2)</f>
        <v>0</v>
      </c>
      <c r="I33" s="222"/>
      <c r="J33" s="222"/>
      <c r="K33" s="32"/>
      <c r="L33" s="32"/>
      <c r="M33" s="225">
        <f>ROUND(ROUND((SUM(BF95:BF96)+SUM(BF114:BF132)), 2)*F33, 2)</f>
        <v>0</v>
      </c>
      <c r="N33" s="222"/>
      <c r="O33" s="222"/>
      <c r="P33" s="222"/>
      <c r="Q33" s="32"/>
      <c r="R33" s="33"/>
    </row>
    <row r="34" spans="2:18" s="1" customFormat="1" ht="14.45" hidden="1" customHeight="1">
      <c r="B34" s="31"/>
      <c r="C34" s="32"/>
      <c r="D34" s="32"/>
      <c r="E34" s="38" t="s">
        <v>39</v>
      </c>
      <c r="F34" s="39">
        <v>0.21</v>
      </c>
      <c r="G34" s="104" t="s">
        <v>37</v>
      </c>
      <c r="H34" s="225">
        <f>ROUND((SUM(BG95:BG96)+SUM(BG114:BG132)), 2)</f>
        <v>0</v>
      </c>
      <c r="I34" s="222"/>
      <c r="J34" s="222"/>
      <c r="K34" s="32"/>
      <c r="L34" s="32"/>
      <c r="M34" s="225">
        <v>0</v>
      </c>
      <c r="N34" s="222"/>
      <c r="O34" s="222"/>
      <c r="P34" s="222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40</v>
      </c>
      <c r="F35" s="39">
        <v>0.15</v>
      </c>
      <c r="G35" s="104" t="s">
        <v>37</v>
      </c>
      <c r="H35" s="225">
        <f>ROUND((SUM(BH95:BH96)+SUM(BH114:BH132)), 2)</f>
        <v>0</v>
      </c>
      <c r="I35" s="222"/>
      <c r="J35" s="222"/>
      <c r="K35" s="32"/>
      <c r="L35" s="32"/>
      <c r="M35" s="225">
        <v>0</v>
      </c>
      <c r="N35" s="222"/>
      <c r="O35" s="222"/>
      <c r="P35" s="22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41</v>
      </c>
      <c r="F36" s="39">
        <v>0</v>
      </c>
      <c r="G36" s="104" t="s">
        <v>37</v>
      </c>
      <c r="H36" s="225">
        <f>ROUND((SUM(BI95:BI96)+SUM(BI114:BI132)), 2)</f>
        <v>0</v>
      </c>
      <c r="I36" s="222"/>
      <c r="J36" s="222"/>
      <c r="K36" s="32"/>
      <c r="L36" s="32"/>
      <c r="M36" s="225">
        <v>0</v>
      </c>
      <c r="N36" s="222"/>
      <c r="O36" s="222"/>
      <c r="P36" s="222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0"/>
      <c r="D38" s="105" t="s">
        <v>42</v>
      </c>
      <c r="E38" s="71"/>
      <c r="F38" s="71"/>
      <c r="G38" s="106" t="s">
        <v>43</v>
      </c>
      <c r="H38" s="107" t="s">
        <v>44</v>
      </c>
      <c r="I38" s="71"/>
      <c r="J38" s="71"/>
      <c r="K38" s="71"/>
      <c r="L38" s="226">
        <f>SUM(M30:M36)</f>
        <v>0</v>
      </c>
      <c r="M38" s="226"/>
      <c r="N38" s="226"/>
      <c r="O38" s="226"/>
      <c r="P38" s="227"/>
      <c r="Q38" s="100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>
      <c r="B50" s="31"/>
      <c r="C50" s="32"/>
      <c r="D50" s="46" t="s">
        <v>45</v>
      </c>
      <c r="E50" s="47"/>
      <c r="F50" s="47"/>
      <c r="G50" s="47"/>
      <c r="H50" s="48"/>
      <c r="I50" s="32"/>
      <c r="J50" s="46" t="s">
        <v>46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>
      <c r="B59" s="31"/>
      <c r="C59" s="32"/>
      <c r="D59" s="51" t="s">
        <v>47</v>
      </c>
      <c r="E59" s="52"/>
      <c r="F59" s="52"/>
      <c r="G59" s="53" t="s">
        <v>48</v>
      </c>
      <c r="H59" s="54"/>
      <c r="I59" s="32"/>
      <c r="J59" s="51" t="s">
        <v>47</v>
      </c>
      <c r="K59" s="52"/>
      <c r="L59" s="52"/>
      <c r="M59" s="52"/>
      <c r="N59" s="53" t="s">
        <v>48</v>
      </c>
      <c r="O59" s="52"/>
      <c r="P59" s="54"/>
      <c r="Q59" s="32"/>
      <c r="R59" s="33"/>
    </row>
    <row r="60" spans="2:18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>
      <c r="B61" s="31"/>
      <c r="C61" s="32"/>
      <c r="D61" s="46" t="s">
        <v>49</v>
      </c>
      <c r="E61" s="47"/>
      <c r="F61" s="47"/>
      <c r="G61" s="47"/>
      <c r="H61" s="48"/>
      <c r="I61" s="32"/>
      <c r="J61" s="46" t="s">
        <v>50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>
      <c r="B70" s="31"/>
      <c r="C70" s="32"/>
      <c r="D70" s="51" t="s">
        <v>47</v>
      </c>
      <c r="E70" s="52"/>
      <c r="F70" s="52"/>
      <c r="G70" s="53" t="s">
        <v>48</v>
      </c>
      <c r="H70" s="54"/>
      <c r="I70" s="32"/>
      <c r="J70" s="51" t="s">
        <v>47</v>
      </c>
      <c r="K70" s="52"/>
      <c r="L70" s="52"/>
      <c r="M70" s="52"/>
      <c r="N70" s="53" t="s">
        <v>48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188" t="s">
        <v>99</v>
      </c>
      <c r="D76" s="189"/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17</v>
      </c>
      <c r="D78" s="32"/>
      <c r="E78" s="32"/>
      <c r="F78" s="220" t="str">
        <f>F6</f>
        <v>Včelín Liboc</v>
      </c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32"/>
      <c r="R78" s="33"/>
    </row>
    <row r="79" spans="2:18" s="1" customFormat="1" ht="36.950000000000003" customHeight="1">
      <c r="B79" s="31"/>
      <c r="C79" s="65" t="s">
        <v>95</v>
      </c>
      <c r="D79" s="32"/>
      <c r="E79" s="32"/>
      <c r="F79" s="202" t="str">
        <f>F7</f>
        <v>02 - VRN</v>
      </c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23" t="str">
        <f>IF(O9="","",O9)</f>
        <v/>
      </c>
      <c r="N81" s="223"/>
      <c r="O81" s="223"/>
      <c r="P81" s="223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24</v>
      </c>
      <c r="D83" s="32"/>
      <c r="E83" s="32"/>
      <c r="F83" s="26" t="str">
        <f>E12</f>
        <v xml:space="preserve"> </v>
      </c>
      <c r="G83" s="32"/>
      <c r="H83" s="32"/>
      <c r="I83" s="32"/>
      <c r="J83" s="32"/>
      <c r="K83" s="28" t="s">
        <v>28</v>
      </c>
      <c r="L83" s="32"/>
      <c r="M83" s="190" t="str">
        <f>E18</f>
        <v xml:space="preserve"> </v>
      </c>
      <c r="N83" s="190"/>
      <c r="O83" s="190"/>
      <c r="P83" s="190"/>
      <c r="Q83" s="190"/>
      <c r="R83" s="33"/>
    </row>
    <row r="84" spans="2:47" s="1" customFormat="1" ht="14.45" customHeight="1">
      <c r="B84" s="31"/>
      <c r="C84" s="28" t="s">
        <v>27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30</v>
      </c>
      <c r="L84" s="32"/>
      <c r="M84" s="190" t="str">
        <f>E21</f>
        <v xml:space="preserve"> </v>
      </c>
      <c r="N84" s="190"/>
      <c r="O84" s="190"/>
      <c r="P84" s="190"/>
      <c r="Q84" s="190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28" t="s">
        <v>100</v>
      </c>
      <c r="D86" s="229"/>
      <c r="E86" s="229"/>
      <c r="F86" s="229"/>
      <c r="G86" s="229"/>
      <c r="H86" s="100"/>
      <c r="I86" s="100"/>
      <c r="J86" s="100"/>
      <c r="K86" s="100"/>
      <c r="L86" s="100"/>
      <c r="M86" s="100"/>
      <c r="N86" s="228" t="s">
        <v>101</v>
      </c>
      <c r="O86" s="229"/>
      <c r="P86" s="229"/>
      <c r="Q86" s="229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8" t="s">
        <v>102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12">
        <f>N114</f>
        <v>0</v>
      </c>
      <c r="O88" s="230"/>
      <c r="P88" s="230"/>
      <c r="Q88" s="230"/>
      <c r="R88" s="33"/>
      <c r="AU88" s="17" t="s">
        <v>103</v>
      </c>
    </row>
    <row r="89" spans="2:47" s="6" customFormat="1" ht="24.95" customHeight="1">
      <c r="B89" s="109"/>
      <c r="C89" s="110"/>
      <c r="D89" s="111" t="s">
        <v>420</v>
      </c>
      <c r="E89" s="110"/>
      <c r="F89" s="110"/>
      <c r="G89" s="110"/>
      <c r="H89" s="110"/>
      <c r="I89" s="110"/>
      <c r="J89" s="110"/>
      <c r="K89" s="110"/>
      <c r="L89" s="110"/>
      <c r="M89" s="110"/>
      <c r="N89" s="231">
        <f>N115</f>
        <v>0</v>
      </c>
      <c r="O89" s="232"/>
      <c r="P89" s="232"/>
      <c r="Q89" s="232"/>
      <c r="R89" s="112"/>
    </row>
    <row r="90" spans="2:47" s="7" customFormat="1" ht="19.899999999999999" customHeight="1">
      <c r="B90" s="113"/>
      <c r="C90" s="114"/>
      <c r="D90" s="115" t="s">
        <v>421</v>
      </c>
      <c r="E90" s="114"/>
      <c r="F90" s="114"/>
      <c r="G90" s="114"/>
      <c r="H90" s="114"/>
      <c r="I90" s="114"/>
      <c r="J90" s="114"/>
      <c r="K90" s="114"/>
      <c r="L90" s="114"/>
      <c r="M90" s="114"/>
      <c r="N90" s="233">
        <f>N116</f>
        <v>0</v>
      </c>
      <c r="O90" s="234"/>
      <c r="P90" s="234"/>
      <c r="Q90" s="234"/>
      <c r="R90" s="116"/>
    </row>
    <row r="91" spans="2:47" s="7" customFormat="1" ht="19.899999999999999" customHeight="1">
      <c r="B91" s="113"/>
      <c r="C91" s="114"/>
      <c r="D91" s="115" t="s">
        <v>422</v>
      </c>
      <c r="E91" s="114"/>
      <c r="F91" s="114"/>
      <c r="G91" s="114"/>
      <c r="H91" s="114"/>
      <c r="I91" s="114"/>
      <c r="J91" s="114"/>
      <c r="K91" s="114"/>
      <c r="L91" s="114"/>
      <c r="M91" s="114"/>
      <c r="N91" s="233">
        <f>N123</f>
        <v>0</v>
      </c>
      <c r="O91" s="234"/>
      <c r="P91" s="234"/>
      <c r="Q91" s="234"/>
      <c r="R91" s="116"/>
    </row>
    <row r="92" spans="2:47" s="7" customFormat="1" ht="19.899999999999999" customHeight="1">
      <c r="B92" s="113"/>
      <c r="C92" s="114"/>
      <c r="D92" s="115" t="s">
        <v>423</v>
      </c>
      <c r="E92" s="114"/>
      <c r="F92" s="114"/>
      <c r="G92" s="114"/>
      <c r="H92" s="114"/>
      <c r="I92" s="114"/>
      <c r="J92" s="114"/>
      <c r="K92" s="114"/>
      <c r="L92" s="114"/>
      <c r="M92" s="114"/>
      <c r="N92" s="233">
        <f>N128</f>
        <v>0</v>
      </c>
      <c r="O92" s="234"/>
      <c r="P92" s="234"/>
      <c r="Q92" s="234"/>
      <c r="R92" s="116"/>
    </row>
    <row r="93" spans="2:47" s="7" customFormat="1" ht="19.899999999999999" customHeight="1">
      <c r="B93" s="113"/>
      <c r="C93" s="114"/>
      <c r="D93" s="115" t="s">
        <v>424</v>
      </c>
      <c r="E93" s="114"/>
      <c r="F93" s="114"/>
      <c r="G93" s="114"/>
      <c r="H93" s="114"/>
      <c r="I93" s="114"/>
      <c r="J93" s="114"/>
      <c r="K93" s="114"/>
      <c r="L93" s="114"/>
      <c r="M93" s="114"/>
      <c r="N93" s="233">
        <f>N131</f>
        <v>0</v>
      </c>
      <c r="O93" s="234"/>
      <c r="P93" s="234"/>
      <c r="Q93" s="234"/>
      <c r="R93" s="116"/>
    </row>
    <row r="94" spans="2:47" s="1" customFormat="1" ht="21.75" customHeight="1"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3"/>
    </row>
    <row r="95" spans="2:47" s="1" customFormat="1" ht="29.25" customHeight="1">
      <c r="B95" s="31"/>
      <c r="C95" s="108" t="s">
        <v>116</v>
      </c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230">
        <v>0</v>
      </c>
      <c r="O95" s="235"/>
      <c r="P95" s="235"/>
      <c r="Q95" s="235"/>
      <c r="R95" s="33"/>
      <c r="T95" s="117"/>
      <c r="U95" s="118" t="s">
        <v>35</v>
      </c>
    </row>
    <row r="96" spans="2:47" s="1" customFormat="1" ht="18" customHeight="1"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3"/>
    </row>
    <row r="97" spans="2:18" s="1" customFormat="1" ht="29.25" customHeight="1">
      <c r="B97" s="31"/>
      <c r="C97" s="99" t="s">
        <v>87</v>
      </c>
      <c r="D97" s="100"/>
      <c r="E97" s="100"/>
      <c r="F97" s="100"/>
      <c r="G97" s="100"/>
      <c r="H97" s="100"/>
      <c r="I97" s="100"/>
      <c r="J97" s="100"/>
      <c r="K97" s="100"/>
      <c r="L97" s="205">
        <f>ROUND(SUM(N88+N95),2)</f>
        <v>0</v>
      </c>
      <c r="M97" s="205"/>
      <c r="N97" s="205"/>
      <c r="O97" s="205"/>
      <c r="P97" s="205"/>
      <c r="Q97" s="205"/>
      <c r="R97" s="33"/>
    </row>
    <row r="98" spans="2:18" s="1" customFormat="1" ht="6.95" customHeight="1">
      <c r="B98" s="55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7"/>
    </row>
    <row r="102" spans="2:18" s="1" customFormat="1" ht="6.95" customHeight="1">
      <c r="B102" s="58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60"/>
    </row>
    <row r="103" spans="2:18" s="1" customFormat="1" ht="36.950000000000003" customHeight="1">
      <c r="B103" s="31"/>
      <c r="C103" s="188" t="s">
        <v>117</v>
      </c>
      <c r="D103" s="222"/>
      <c r="E103" s="222"/>
      <c r="F103" s="222"/>
      <c r="G103" s="222"/>
      <c r="H103" s="222"/>
      <c r="I103" s="222"/>
      <c r="J103" s="222"/>
      <c r="K103" s="222"/>
      <c r="L103" s="222"/>
      <c r="M103" s="222"/>
      <c r="N103" s="222"/>
      <c r="O103" s="222"/>
      <c r="P103" s="222"/>
      <c r="Q103" s="222"/>
      <c r="R103" s="33"/>
    </row>
    <row r="104" spans="2:18" s="1" customFormat="1" ht="6.95" customHeight="1"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3"/>
    </row>
    <row r="105" spans="2:18" s="1" customFormat="1" ht="30" customHeight="1">
      <c r="B105" s="31"/>
      <c r="C105" s="28" t="s">
        <v>17</v>
      </c>
      <c r="D105" s="32"/>
      <c r="E105" s="32"/>
      <c r="F105" s="220" t="str">
        <f>F6</f>
        <v>Včelín Liboc</v>
      </c>
      <c r="G105" s="221"/>
      <c r="H105" s="221"/>
      <c r="I105" s="221"/>
      <c r="J105" s="221"/>
      <c r="K105" s="221"/>
      <c r="L105" s="221"/>
      <c r="M105" s="221"/>
      <c r="N105" s="221"/>
      <c r="O105" s="221"/>
      <c r="P105" s="221"/>
      <c r="Q105" s="32"/>
      <c r="R105" s="33"/>
    </row>
    <row r="106" spans="2:18" s="1" customFormat="1" ht="36.950000000000003" customHeight="1">
      <c r="B106" s="31"/>
      <c r="C106" s="65" t="s">
        <v>95</v>
      </c>
      <c r="D106" s="32"/>
      <c r="E106" s="32"/>
      <c r="F106" s="202" t="str">
        <f>F7</f>
        <v>02 - VRN</v>
      </c>
      <c r="G106" s="222"/>
      <c r="H106" s="222"/>
      <c r="I106" s="222"/>
      <c r="J106" s="222"/>
      <c r="K106" s="222"/>
      <c r="L106" s="222"/>
      <c r="M106" s="222"/>
      <c r="N106" s="222"/>
      <c r="O106" s="222"/>
      <c r="P106" s="222"/>
      <c r="Q106" s="32"/>
      <c r="R106" s="33"/>
    </row>
    <row r="107" spans="2:18" s="1" customFormat="1" ht="6.95" customHeight="1"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3"/>
    </row>
    <row r="108" spans="2:18" s="1" customFormat="1" ht="18" customHeight="1">
      <c r="B108" s="31"/>
      <c r="C108" s="28" t="s">
        <v>21</v>
      </c>
      <c r="D108" s="32"/>
      <c r="E108" s="32"/>
      <c r="F108" s="26" t="str">
        <f>F9</f>
        <v xml:space="preserve"> </v>
      </c>
      <c r="G108" s="32"/>
      <c r="H108" s="32"/>
      <c r="I108" s="32"/>
      <c r="J108" s="32"/>
      <c r="K108" s="28" t="s">
        <v>23</v>
      </c>
      <c r="L108" s="32"/>
      <c r="M108" s="223" t="str">
        <f>IF(O9="","",O9)</f>
        <v/>
      </c>
      <c r="N108" s="223"/>
      <c r="O108" s="223"/>
      <c r="P108" s="223"/>
      <c r="Q108" s="32"/>
      <c r="R108" s="33"/>
    </row>
    <row r="109" spans="2:18" s="1" customFormat="1" ht="6.95" customHeight="1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</row>
    <row r="110" spans="2:18" s="1" customFormat="1" ht="15">
      <c r="B110" s="31"/>
      <c r="C110" s="28" t="s">
        <v>24</v>
      </c>
      <c r="D110" s="32"/>
      <c r="E110" s="32"/>
      <c r="F110" s="26" t="str">
        <f>E12</f>
        <v xml:space="preserve"> </v>
      </c>
      <c r="G110" s="32"/>
      <c r="H110" s="32"/>
      <c r="I110" s="32"/>
      <c r="J110" s="32"/>
      <c r="K110" s="28" t="s">
        <v>28</v>
      </c>
      <c r="L110" s="32"/>
      <c r="M110" s="190" t="str">
        <f>E18</f>
        <v xml:space="preserve"> </v>
      </c>
      <c r="N110" s="190"/>
      <c r="O110" s="190"/>
      <c r="P110" s="190"/>
      <c r="Q110" s="190"/>
      <c r="R110" s="33"/>
    </row>
    <row r="111" spans="2:18" s="1" customFormat="1" ht="14.45" customHeight="1">
      <c r="B111" s="31"/>
      <c r="C111" s="28" t="s">
        <v>27</v>
      </c>
      <c r="D111" s="32"/>
      <c r="E111" s="32"/>
      <c r="F111" s="26" t="str">
        <f>IF(E15="","",E15)</f>
        <v xml:space="preserve"> </v>
      </c>
      <c r="G111" s="32"/>
      <c r="H111" s="32"/>
      <c r="I111" s="32"/>
      <c r="J111" s="32"/>
      <c r="K111" s="28" t="s">
        <v>30</v>
      </c>
      <c r="L111" s="32"/>
      <c r="M111" s="190" t="str">
        <f>E21</f>
        <v xml:space="preserve"> </v>
      </c>
      <c r="N111" s="190"/>
      <c r="O111" s="190"/>
      <c r="P111" s="190"/>
      <c r="Q111" s="190"/>
      <c r="R111" s="33"/>
    </row>
    <row r="112" spans="2:18" s="1" customFormat="1" ht="10.35" customHeight="1"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3"/>
    </row>
    <row r="113" spans="2:65" s="8" customFormat="1" ht="29.25" customHeight="1">
      <c r="B113" s="119"/>
      <c r="C113" s="120" t="s">
        <v>118</v>
      </c>
      <c r="D113" s="121" t="s">
        <v>119</v>
      </c>
      <c r="E113" s="121" t="s">
        <v>53</v>
      </c>
      <c r="F113" s="236" t="s">
        <v>120</v>
      </c>
      <c r="G113" s="236"/>
      <c r="H113" s="236"/>
      <c r="I113" s="236"/>
      <c r="J113" s="121" t="s">
        <v>121</v>
      </c>
      <c r="K113" s="121" t="s">
        <v>122</v>
      </c>
      <c r="L113" s="237" t="s">
        <v>123</v>
      </c>
      <c r="M113" s="237"/>
      <c r="N113" s="236" t="s">
        <v>101</v>
      </c>
      <c r="O113" s="236"/>
      <c r="P113" s="236"/>
      <c r="Q113" s="238"/>
      <c r="R113" s="122"/>
      <c r="T113" s="72" t="s">
        <v>124</v>
      </c>
      <c r="U113" s="73" t="s">
        <v>35</v>
      </c>
      <c r="V113" s="73" t="s">
        <v>125</v>
      </c>
      <c r="W113" s="73" t="s">
        <v>126</v>
      </c>
      <c r="X113" s="73" t="s">
        <v>127</v>
      </c>
      <c r="Y113" s="73" t="s">
        <v>128</v>
      </c>
      <c r="Z113" s="73" t="s">
        <v>129</v>
      </c>
      <c r="AA113" s="74" t="s">
        <v>130</v>
      </c>
    </row>
    <row r="114" spans="2:65" s="1" customFormat="1" ht="29.25" customHeight="1">
      <c r="B114" s="31"/>
      <c r="C114" s="76" t="s">
        <v>97</v>
      </c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248">
        <f>BK114</f>
        <v>0</v>
      </c>
      <c r="O114" s="249"/>
      <c r="P114" s="249"/>
      <c r="Q114" s="249"/>
      <c r="R114" s="33"/>
      <c r="T114" s="75"/>
      <c r="U114" s="47"/>
      <c r="V114" s="47"/>
      <c r="W114" s="123">
        <f>W115</f>
        <v>0</v>
      </c>
      <c r="X114" s="47"/>
      <c r="Y114" s="123">
        <f>Y115</f>
        <v>0</v>
      </c>
      <c r="Z114" s="47"/>
      <c r="AA114" s="124">
        <f>AA115</f>
        <v>0</v>
      </c>
      <c r="AT114" s="17" t="s">
        <v>70</v>
      </c>
      <c r="AU114" s="17" t="s">
        <v>103</v>
      </c>
      <c r="BK114" s="125">
        <f>BK115</f>
        <v>0</v>
      </c>
    </row>
    <row r="115" spans="2:65" s="9" customFormat="1" ht="37.35" customHeight="1">
      <c r="B115" s="126"/>
      <c r="C115" s="127"/>
      <c r="D115" s="128" t="s">
        <v>420</v>
      </c>
      <c r="E115" s="128"/>
      <c r="F115" s="128"/>
      <c r="G115" s="128"/>
      <c r="H115" s="128"/>
      <c r="I115" s="128"/>
      <c r="J115" s="128"/>
      <c r="K115" s="128"/>
      <c r="L115" s="128"/>
      <c r="M115" s="128"/>
      <c r="N115" s="250">
        <f>BK115</f>
        <v>0</v>
      </c>
      <c r="O115" s="231"/>
      <c r="P115" s="231"/>
      <c r="Q115" s="231"/>
      <c r="R115" s="129"/>
      <c r="T115" s="130"/>
      <c r="U115" s="127"/>
      <c r="V115" s="127"/>
      <c r="W115" s="131">
        <f>W116+W123+W128+W131</f>
        <v>0</v>
      </c>
      <c r="X115" s="127"/>
      <c r="Y115" s="131">
        <f>Y116+Y123+Y128+Y131</f>
        <v>0</v>
      </c>
      <c r="Z115" s="127"/>
      <c r="AA115" s="132">
        <f>AA116+AA123+AA128+AA131</f>
        <v>0</v>
      </c>
      <c r="AR115" s="133" t="s">
        <v>148</v>
      </c>
      <c r="AT115" s="134" t="s">
        <v>70</v>
      </c>
      <c r="AU115" s="134" t="s">
        <v>71</v>
      </c>
      <c r="AY115" s="133" t="s">
        <v>131</v>
      </c>
      <c r="BK115" s="135">
        <f>BK116+BK123+BK128+BK131</f>
        <v>0</v>
      </c>
    </row>
    <row r="116" spans="2:65" s="9" customFormat="1" ht="19.899999999999999" customHeight="1">
      <c r="B116" s="126"/>
      <c r="C116" s="127"/>
      <c r="D116" s="136" t="s">
        <v>421</v>
      </c>
      <c r="E116" s="136"/>
      <c r="F116" s="136"/>
      <c r="G116" s="136"/>
      <c r="H116" s="136"/>
      <c r="I116" s="136"/>
      <c r="J116" s="136"/>
      <c r="K116" s="136"/>
      <c r="L116" s="136"/>
      <c r="M116" s="136"/>
      <c r="N116" s="251">
        <f>BK116</f>
        <v>0</v>
      </c>
      <c r="O116" s="252"/>
      <c r="P116" s="252"/>
      <c r="Q116" s="252"/>
      <c r="R116" s="129"/>
      <c r="T116" s="130"/>
      <c r="U116" s="127"/>
      <c r="V116" s="127"/>
      <c r="W116" s="131">
        <f>SUM(W117:W122)</f>
        <v>0</v>
      </c>
      <c r="X116" s="127"/>
      <c r="Y116" s="131">
        <f>SUM(Y117:Y122)</f>
        <v>0</v>
      </c>
      <c r="Z116" s="127"/>
      <c r="AA116" s="132">
        <f>SUM(AA117:AA122)</f>
        <v>0</v>
      </c>
      <c r="AR116" s="133" t="s">
        <v>148</v>
      </c>
      <c r="AT116" s="134" t="s">
        <v>70</v>
      </c>
      <c r="AU116" s="134" t="s">
        <v>79</v>
      </c>
      <c r="AY116" s="133" t="s">
        <v>131</v>
      </c>
      <c r="BK116" s="135">
        <f>SUM(BK117:BK122)</f>
        <v>0</v>
      </c>
    </row>
    <row r="117" spans="2:65" s="1" customFormat="1" ht="25.5" customHeight="1">
      <c r="B117" s="137"/>
      <c r="C117" s="138" t="s">
        <v>79</v>
      </c>
      <c r="D117" s="138" t="s">
        <v>132</v>
      </c>
      <c r="E117" s="139" t="s">
        <v>425</v>
      </c>
      <c r="F117" s="246" t="s">
        <v>426</v>
      </c>
      <c r="G117" s="246"/>
      <c r="H117" s="246"/>
      <c r="I117" s="246"/>
      <c r="J117" s="140" t="s">
        <v>234</v>
      </c>
      <c r="K117" s="141">
        <v>1</v>
      </c>
      <c r="L117" s="245"/>
      <c r="M117" s="245"/>
      <c r="N117" s="245">
        <f t="shared" ref="N117:N122" si="0">ROUND(L117*K117,2)</f>
        <v>0</v>
      </c>
      <c r="O117" s="245"/>
      <c r="P117" s="245"/>
      <c r="Q117" s="245"/>
      <c r="R117" s="142"/>
      <c r="T117" s="143" t="s">
        <v>5</v>
      </c>
      <c r="U117" s="40" t="s">
        <v>36</v>
      </c>
      <c r="V117" s="144">
        <v>0</v>
      </c>
      <c r="W117" s="144">
        <f t="shared" ref="W117:W122" si="1">V117*K117</f>
        <v>0</v>
      </c>
      <c r="X117" s="144">
        <v>0</v>
      </c>
      <c r="Y117" s="144">
        <f t="shared" ref="Y117:Y122" si="2">X117*K117</f>
        <v>0</v>
      </c>
      <c r="Z117" s="144">
        <v>0</v>
      </c>
      <c r="AA117" s="145">
        <f t="shared" ref="AA117:AA122" si="3">Z117*K117</f>
        <v>0</v>
      </c>
      <c r="AR117" s="17" t="s">
        <v>427</v>
      </c>
      <c r="AT117" s="17" t="s">
        <v>132</v>
      </c>
      <c r="AU117" s="17" t="s">
        <v>93</v>
      </c>
      <c r="AY117" s="17" t="s">
        <v>131</v>
      </c>
      <c r="BE117" s="146">
        <f t="shared" ref="BE117:BE122" si="4">IF(U117="základní",N117,0)</f>
        <v>0</v>
      </c>
      <c r="BF117" s="146">
        <f t="shared" ref="BF117:BF122" si="5">IF(U117="snížená",N117,0)</f>
        <v>0</v>
      </c>
      <c r="BG117" s="146">
        <f t="shared" ref="BG117:BG122" si="6">IF(U117="zákl. přenesená",N117,0)</f>
        <v>0</v>
      </c>
      <c r="BH117" s="146">
        <f t="shared" ref="BH117:BH122" si="7">IF(U117="sníž. přenesená",N117,0)</f>
        <v>0</v>
      </c>
      <c r="BI117" s="146">
        <f t="shared" ref="BI117:BI122" si="8">IF(U117="nulová",N117,0)</f>
        <v>0</v>
      </c>
      <c r="BJ117" s="17" t="s">
        <v>79</v>
      </c>
      <c r="BK117" s="146">
        <f t="shared" ref="BK117:BK122" si="9">ROUND(L117*K117,2)</f>
        <v>0</v>
      </c>
      <c r="BL117" s="17" t="s">
        <v>427</v>
      </c>
      <c r="BM117" s="17" t="s">
        <v>428</v>
      </c>
    </row>
    <row r="118" spans="2:65" s="1" customFormat="1" ht="16.5" customHeight="1">
      <c r="B118" s="137"/>
      <c r="C118" s="138" t="s">
        <v>93</v>
      </c>
      <c r="D118" s="138" t="s">
        <v>132</v>
      </c>
      <c r="E118" s="139" t="s">
        <v>429</v>
      </c>
      <c r="F118" s="246" t="s">
        <v>430</v>
      </c>
      <c r="G118" s="246"/>
      <c r="H118" s="246"/>
      <c r="I118" s="246"/>
      <c r="J118" s="140" t="s">
        <v>234</v>
      </c>
      <c r="K118" s="141">
        <v>1</v>
      </c>
      <c r="L118" s="245"/>
      <c r="M118" s="245"/>
      <c r="N118" s="245">
        <f t="shared" si="0"/>
        <v>0</v>
      </c>
      <c r="O118" s="245"/>
      <c r="P118" s="245"/>
      <c r="Q118" s="245"/>
      <c r="R118" s="142"/>
      <c r="T118" s="143" t="s">
        <v>5</v>
      </c>
      <c r="U118" s="40" t="s">
        <v>36</v>
      </c>
      <c r="V118" s="144">
        <v>0</v>
      </c>
      <c r="W118" s="144">
        <f t="shared" si="1"/>
        <v>0</v>
      </c>
      <c r="X118" s="144">
        <v>0</v>
      </c>
      <c r="Y118" s="144">
        <f t="shared" si="2"/>
        <v>0</v>
      </c>
      <c r="Z118" s="144">
        <v>0</v>
      </c>
      <c r="AA118" s="145">
        <f t="shared" si="3"/>
        <v>0</v>
      </c>
      <c r="AR118" s="17" t="s">
        <v>427</v>
      </c>
      <c r="AT118" s="17" t="s">
        <v>132</v>
      </c>
      <c r="AU118" s="17" t="s">
        <v>93</v>
      </c>
      <c r="AY118" s="17" t="s">
        <v>131</v>
      </c>
      <c r="BE118" s="146">
        <f t="shared" si="4"/>
        <v>0</v>
      </c>
      <c r="BF118" s="146">
        <f t="shared" si="5"/>
        <v>0</v>
      </c>
      <c r="BG118" s="146">
        <f t="shared" si="6"/>
        <v>0</v>
      </c>
      <c r="BH118" s="146">
        <f t="shared" si="7"/>
        <v>0</v>
      </c>
      <c r="BI118" s="146">
        <f t="shared" si="8"/>
        <v>0</v>
      </c>
      <c r="BJ118" s="17" t="s">
        <v>79</v>
      </c>
      <c r="BK118" s="146">
        <f t="shared" si="9"/>
        <v>0</v>
      </c>
      <c r="BL118" s="17" t="s">
        <v>427</v>
      </c>
      <c r="BM118" s="17" t="s">
        <v>431</v>
      </c>
    </row>
    <row r="119" spans="2:65" s="1" customFormat="1" ht="16.5" customHeight="1">
      <c r="B119" s="137"/>
      <c r="C119" s="138" t="s">
        <v>141</v>
      </c>
      <c r="D119" s="138" t="s">
        <v>132</v>
      </c>
      <c r="E119" s="139" t="s">
        <v>432</v>
      </c>
      <c r="F119" s="246" t="s">
        <v>433</v>
      </c>
      <c r="G119" s="246"/>
      <c r="H119" s="246"/>
      <c r="I119" s="246"/>
      <c r="J119" s="140" t="s">
        <v>234</v>
      </c>
      <c r="K119" s="141">
        <v>1</v>
      </c>
      <c r="L119" s="245"/>
      <c r="M119" s="245"/>
      <c r="N119" s="245">
        <f t="shared" si="0"/>
        <v>0</v>
      </c>
      <c r="O119" s="245"/>
      <c r="P119" s="245"/>
      <c r="Q119" s="245"/>
      <c r="R119" s="142"/>
      <c r="T119" s="143" t="s">
        <v>5</v>
      </c>
      <c r="U119" s="40" t="s">
        <v>36</v>
      </c>
      <c r="V119" s="144">
        <v>0</v>
      </c>
      <c r="W119" s="144">
        <f t="shared" si="1"/>
        <v>0</v>
      </c>
      <c r="X119" s="144">
        <v>0</v>
      </c>
      <c r="Y119" s="144">
        <f t="shared" si="2"/>
        <v>0</v>
      </c>
      <c r="Z119" s="144">
        <v>0</v>
      </c>
      <c r="AA119" s="145">
        <f t="shared" si="3"/>
        <v>0</v>
      </c>
      <c r="AR119" s="17" t="s">
        <v>427</v>
      </c>
      <c r="AT119" s="17" t="s">
        <v>132</v>
      </c>
      <c r="AU119" s="17" t="s">
        <v>93</v>
      </c>
      <c r="AY119" s="17" t="s">
        <v>131</v>
      </c>
      <c r="BE119" s="146">
        <f t="shared" si="4"/>
        <v>0</v>
      </c>
      <c r="BF119" s="146">
        <f t="shared" si="5"/>
        <v>0</v>
      </c>
      <c r="BG119" s="146">
        <f t="shared" si="6"/>
        <v>0</v>
      </c>
      <c r="BH119" s="146">
        <f t="shared" si="7"/>
        <v>0</v>
      </c>
      <c r="BI119" s="146">
        <f t="shared" si="8"/>
        <v>0</v>
      </c>
      <c r="BJ119" s="17" t="s">
        <v>79</v>
      </c>
      <c r="BK119" s="146">
        <f t="shared" si="9"/>
        <v>0</v>
      </c>
      <c r="BL119" s="17" t="s">
        <v>427</v>
      </c>
      <c r="BM119" s="17" t="s">
        <v>434</v>
      </c>
    </row>
    <row r="120" spans="2:65" s="1" customFormat="1" ht="16.5" customHeight="1">
      <c r="B120" s="137"/>
      <c r="C120" s="138" t="s">
        <v>136</v>
      </c>
      <c r="D120" s="138" t="s">
        <v>132</v>
      </c>
      <c r="E120" s="139" t="s">
        <v>435</v>
      </c>
      <c r="F120" s="246" t="s">
        <v>436</v>
      </c>
      <c r="G120" s="246"/>
      <c r="H120" s="246"/>
      <c r="I120" s="246"/>
      <c r="J120" s="140" t="s">
        <v>234</v>
      </c>
      <c r="K120" s="141">
        <v>1</v>
      </c>
      <c r="L120" s="245"/>
      <c r="M120" s="245"/>
      <c r="N120" s="245">
        <f t="shared" si="0"/>
        <v>0</v>
      </c>
      <c r="O120" s="245"/>
      <c r="P120" s="245"/>
      <c r="Q120" s="245"/>
      <c r="R120" s="142"/>
      <c r="T120" s="143" t="s">
        <v>5</v>
      </c>
      <c r="U120" s="40" t="s">
        <v>36</v>
      </c>
      <c r="V120" s="144">
        <v>0</v>
      </c>
      <c r="W120" s="144">
        <f t="shared" si="1"/>
        <v>0</v>
      </c>
      <c r="X120" s="144">
        <v>0</v>
      </c>
      <c r="Y120" s="144">
        <f t="shared" si="2"/>
        <v>0</v>
      </c>
      <c r="Z120" s="144">
        <v>0</v>
      </c>
      <c r="AA120" s="145">
        <f t="shared" si="3"/>
        <v>0</v>
      </c>
      <c r="AR120" s="17" t="s">
        <v>427</v>
      </c>
      <c r="AT120" s="17" t="s">
        <v>132</v>
      </c>
      <c r="AU120" s="17" t="s">
        <v>93</v>
      </c>
      <c r="AY120" s="17" t="s">
        <v>131</v>
      </c>
      <c r="BE120" s="146">
        <f t="shared" si="4"/>
        <v>0</v>
      </c>
      <c r="BF120" s="146">
        <f t="shared" si="5"/>
        <v>0</v>
      </c>
      <c r="BG120" s="146">
        <f t="shared" si="6"/>
        <v>0</v>
      </c>
      <c r="BH120" s="146">
        <f t="shared" si="7"/>
        <v>0</v>
      </c>
      <c r="BI120" s="146">
        <f t="shared" si="8"/>
        <v>0</v>
      </c>
      <c r="BJ120" s="17" t="s">
        <v>79</v>
      </c>
      <c r="BK120" s="146">
        <f t="shared" si="9"/>
        <v>0</v>
      </c>
      <c r="BL120" s="17" t="s">
        <v>427</v>
      </c>
      <c r="BM120" s="17" t="s">
        <v>437</v>
      </c>
    </row>
    <row r="121" spans="2:65" s="1" customFormat="1" ht="16.5" customHeight="1">
      <c r="B121" s="137"/>
      <c r="C121" s="138" t="s">
        <v>148</v>
      </c>
      <c r="D121" s="138" t="s">
        <v>132</v>
      </c>
      <c r="E121" s="139" t="s">
        <v>438</v>
      </c>
      <c r="F121" s="246" t="s">
        <v>439</v>
      </c>
      <c r="G121" s="246"/>
      <c r="H121" s="246"/>
      <c r="I121" s="246"/>
      <c r="J121" s="140" t="s">
        <v>234</v>
      </c>
      <c r="K121" s="141">
        <v>1</v>
      </c>
      <c r="L121" s="245"/>
      <c r="M121" s="245"/>
      <c r="N121" s="245">
        <f t="shared" si="0"/>
        <v>0</v>
      </c>
      <c r="O121" s="245"/>
      <c r="P121" s="245"/>
      <c r="Q121" s="245"/>
      <c r="R121" s="142"/>
      <c r="T121" s="143" t="s">
        <v>5</v>
      </c>
      <c r="U121" s="40" t="s">
        <v>36</v>
      </c>
      <c r="V121" s="144">
        <v>0</v>
      </c>
      <c r="W121" s="144">
        <f t="shared" si="1"/>
        <v>0</v>
      </c>
      <c r="X121" s="144">
        <v>0</v>
      </c>
      <c r="Y121" s="144">
        <f t="shared" si="2"/>
        <v>0</v>
      </c>
      <c r="Z121" s="144">
        <v>0</v>
      </c>
      <c r="AA121" s="145">
        <f t="shared" si="3"/>
        <v>0</v>
      </c>
      <c r="AR121" s="17" t="s">
        <v>427</v>
      </c>
      <c r="AT121" s="17" t="s">
        <v>132</v>
      </c>
      <c r="AU121" s="17" t="s">
        <v>93</v>
      </c>
      <c r="AY121" s="17" t="s">
        <v>131</v>
      </c>
      <c r="BE121" s="146">
        <f t="shared" si="4"/>
        <v>0</v>
      </c>
      <c r="BF121" s="146">
        <f t="shared" si="5"/>
        <v>0</v>
      </c>
      <c r="BG121" s="146">
        <f t="shared" si="6"/>
        <v>0</v>
      </c>
      <c r="BH121" s="146">
        <f t="shared" si="7"/>
        <v>0</v>
      </c>
      <c r="BI121" s="146">
        <f t="shared" si="8"/>
        <v>0</v>
      </c>
      <c r="BJ121" s="17" t="s">
        <v>79</v>
      </c>
      <c r="BK121" s="146">
        <f t="shared" si="9"/>
        <v>0</v>
      </c>
      <c r="BL121" s="17" t="s">
        <v>427</v>
      </c>
      <c r="BM121" s="17" t="s">
        <v>440</v>
      </c>
    </row>
    <row r="122" spans="2:65" s="1" customFormat="1" ht="25.5" customHeight="1">
      <c r="B122" s="137"/>
      <c r="C122" s="138" t="s">
        <v>152</v>
      </c>
      <c r="D122" s="138" t="s">
        <v>132</v>
      </c>
      <c r="E122" s="139" t="s">
        <v>441</v>
      </c>
      <c r="F122" s="246" t="s">
        <v>442</v>
      </c>
      <c r="G122" s="246"/>
      <c r="H122" s="246"/>
      <c r="I122" s="246"/>
      <c r="J122" s="140" t="s">
        <v>234</v>
      </c>
      <c r="K122" s="141">
        <v>1</v>
      </c>
      <c r="L122" s="245"/>
      <c r="M122" s="245"/>
      <c r="N122" s="245">
        <f t="shared" si="0"/>
        <v>0</v>
      </c>
      <c r="O122" s="245"/>
      <c r="P122" s="245"/>
      <c r="Q122" s="245"/>
      <c r="R122" s="142"/>
      <c r="T122" s="143" t="s">
        <v>5</v>
      </c>
      <c r="U122" s="40" t="s">
        <v>36</v>
      </c>
      <c r="V122" s="144">
        <v>0</v>
      </c>
      <c r="W122" s="144">
        <f t="shared" si="1"/>
        <v>0</v>
      </c>
      <c r="X122" s="144">
        <v>0</v>
      </c>
      <c r="Y122" s="144">
        <f t="shared" si="2"/>
        <v>0</v>
      </c>
      <c r="Z122" s="144">
        <v>0</v>
      </c>
      <c r="AA122" s="145">
        <f t="shared" si="3"/>
        <v>0</v>
      </c>
      <c r="AR122" s="17" t="s">
        <v>427</v>
      </c>
      <c r="AT122" s="17" t="s">
        <v>132</v>
      </c>
      <c r="AU122" s="17" t="s">
        <v>93</v>
      </c>
      <c r="AY122" s="17" t="s">
        <v>131</v>
      </c>
      <c r="BE122" s="146">
        <f t="shared" si="4"/>
        <v>0</v>
      </c>
      <c r="BF122" s="146">
        <f t="shared" si="5"/>
        <v>0</v>
      </c>
      <c r="BG122" s="146">
        <f t="shared" si="6"/>
        <v>0</v>
      </c>
      <c r="BH122" s="146">
        <f t="shared" si="7"/>
        <v>0</v>
      </c>
      <c r="BI122" s="146">
        <f t="shared" si="8"/>
        <v>0</v>
      </c>
      <c r="BJ122" s="17" t="s">
        <v>79</v>
      </c>
      <c r="BK122" s="146">
        <f t="shared" si="9"/>
        <v>0</v>
      </c>
      <c r="BL122" s="17" t="s">
        <v>427</v>
      </c>
      <c r="BM122" s="17" t="s">
        <v>443</v>
      </c>
    </row>
    <row r="123" spans="2:65" s="9" customFormat="1" ht="29.85" customHeight="1">
      <c r="B123" s="126"/>
      <c r="C123" s="127"/>
      <c r="D123" s="136" t="s">
        <v>422</v>
      </c>
      <c r="E123" s="136"/>
      <c r="F123" s="136"/>
      <c r="G123" s="136"/>
      <c r="H123" s="136"/>
      <c r="I123" s="136"/>
      <c r="J123" s="136"/>
      <c r="K123" s="136"/>
      <c r="L123" s="136"/>
      <c r="M123" s="136"/>
      <c r="N123" s="253">
        <f>BK123</f>
        <v>0</v>
      </c>
      <c r="O123" s="254"/>
      <c r="P123" s="254"/>
      <c r="Q123" s="254"/>
      <c r="R123" s="129"/>
      <c r="T123" s="130"/>
      <c r="U123" s="127"/>
      <c r="V123" s="127"/>
      <c r="W123" s="131">
        <f>SUM(W124:W127)</f>
        <v>0</v>
      </c>
      <c r="X123" s="127"/>
      <c r="Y123" s="131">
        <f>SUM(Y124:Y127)</f>
        <v>0</v>
      </c>
      <c r="Z123" s="127"/>
      <c r="AA123" s="132">
        <f>SUM(AA124:AA127)</f>
        <v>0</v>
      </c>
      <c r="AR123" s="133" t="s">
        <v>148</v>
      </c>
      <c r="AT123" s="134" t="s">
        <v>70</v>
      </c>
      <c r="AU123" s="134" t="s">
        <v>79</v>
      </c>
      <c r="AY123" s="133" t="s">
        <v>131</v>
      </c>
      <c r="BK123" s="135">
        <f>SUM(BK124:BK127)</f>
        <v>0</v>
      </c>
    </row>
    <row r="124" spans="2:65" s="1" customFormat="1" ht="16.5" customHeight="1">
      <c r="B124" s="137"/>
      <c r="C124" s="138" t="s">
        <v>157</v>
      </c>
      <c r="D124" s="138" t="s">
        <v>132</v>
      </c>
      <c r="E124" s="139" t="s">
        <v>444</v>
      </c>
      <c r="F124" s="246" t="s">
        <v>445</v>
      </c>
      <c r="G124" s="246"/>
      <c r="H124" s="246"/>
      <c r="I124" s="246"/>
      <c r="J124" s="140" t="s">
        <v>234</v>
      </c>
      <c r="K124" s="141">
        <v>1</v>
      </c>
      <c r="L124" s="245"/>
      <c r="M124" s="245"/>
      <c r="N124" s="245">
        <f>ROUND(L124*K124,2)</f>
        <v>0</v>
      </c>
      <c r="O124" s="245"/>
      <c r="P124" s="245"/>
      <c r="Q124" s="245"/>
      <c r="R124" s="142"/>
      <c r="T124" s="143" t="s">
        <v>5</v>
      </c>
      <c r="U124" s="40" t="s">
        <v>36</v>
      </c>
      <c r="V124" s="144">
        <v>0</v>
      </c>
      <c r="W124" s="144">
        <f>V124*K124</f>
        <v>0</v>
      </c>
      <c r="X124" s="144">
        <v>0</v>
      </c>
      <c r="Y124" s="144">
        <f>X124*K124</f>
        <v>0</v>
      </c>
      <c r="Z124" s="144">
        <v>0</v>
      </c>
      <c r="AA124" s="145">
        <f>Z124*K124</f>
        <v>0</v>
      </c>
      <c r="AR124" s="17" t="s">
        <v>427</v>
      </c>
      <c r="AT124" s="17" t="s">
        <v>132</v>
      </c>
      <c r="AU124" s="17" t="s">
        <v>93</v>
      </c>
      <c r="AY124" s="17" t="s">
        <v>131</v>
      </c>
      <c r="BE124" s="146">
        <f>IF(U124="základní",N124,0)</f>
        <v>0</v>
      </c>
      <c r="BF124" s="146">
        <f>IF(U124="snížená",N124,0)</f>
        <v>0</v>
      </c>
      <c r="BG124" s="146">
        <f>IF(U124="zákl. přenesená",N124,0)</f>
        <v>0</v>
      </c>
      <c r="BH124" s="146">
        <f>IF(U124="sníž. přenesená",N124,0)</f>
        <v>0</v>
      </c>
      <c r="BI124" s="146">
        <f>IF(U124="nulová",N124,0)</f>
        <v>0</v>
      </c>
      <c r="BJ124" s="17" t="s">
        <v>79</v>
      </c>
      <c r="BK124" s="146">
        <f>ROUND(L124*K124,2)</f>
        <v>0</v>
      </c>
      <c r="BL124" s="17" t="s">
        <v>427</v>
      </c>
      <c r="BM124" s="17" t="s">
        <v>446</v>
      </c>
    </row>
    <row r="125" spans="2:65" s="1" customFormat="1" ht="16.5" customHeight="1">
      <c r="B125" s="137"/>
      <c r="C125" s="138" t="s">
        <v>161</v>
      </c>
      <c r="D125" s="138" t="s">
        <v>132</v>
      </c>
      <c r="E125" s="139" t="s">
        <v>447</v>
      </c>
      <c r="F125" s="246" t="s">
        <v>448</v>
      </c>
      <c r="G125" s="246"/>
      <c r="H125" s="246"/>
      <c r="I125" s="246"/>
      <c r="J125" s="140" t="s">
        <v>234</v>
      </c>
      <c r="K125" s="141">
        <v>1</v>
      </c>
      <c r="L125" s="245"/>
      <c r="M125" s="245"/>
      <c r="N125" s="245">
        <f>ROUND(L125*K125,2)</f>
        <v>0</v>
      </c>
      <c r="O125" s="245"/>
      <c r="P125" s="245"/>
      <c r="Q125" s="245"/>
      <c r="R125" s="142"/>
      <c r="T125" s="143" t="s">
        <v>5</v>
      </c>
      <c r="U125" s="40" t="s">
        <v>36</v>
      </c>
      <c r="V125" s="144">
        <v>0</v>
      </c>
      <c r="W125" s="144">
        <f>V125*K125</f>
        <v>0</v>
      </c>
      <c r="X125" s="144">
        <v>0</v>
      </c>
      <c r="Y125" s="144">
        <f>X125*K125</f>
        <v>0</v>
      </c>
      <c r="Z125" s="144">
        <v>0</v>
      </c>
      <c r="AA125" s="145">
        <f>Z125*K125</f>
        <v>0</v>
      </c>
      <c r="AR125" s="17" t="s">
        <v>427</v>
      </c>
      <c r="AT125" s="17" t="s">
        <v>132</v>
      </c>
      <c r="AU125" s="17" t="s">
        <v>93</v>
      </c>
      <c r="AY125" s="17" t="s">
        <v>131</v>
      </c>
      <c r="BE125" s="146">
        <f>IF(U125="základní",N125,0)</f>
        <v>0</v>
      </c>
      <c r="BF125" s="146">
        <f>IF(U125="snížená",N125,0)</f>
        <v>0</v>
      </c>
      <c r="BG125" s="146">
        <f>IF(U125="zákl. přenesená",N125,0)</f>
        <v>0</v>
      </c>
      <c r="BH125" s="146">
        <f>IF(U125="sníž. přenesená",N125,0)</f>
        <v>0</v>
      </c>
      <c r="BI125" s="146">
        <f>IF(U125="nulová",N125,0)</f>
        <v>0</v>
      </c>
      <c r="BJ125" s="17" t="s">
        <v>79</v>
      </c>
      <c r="BK125" s="146">
        <f>ROUND(L125*K125,2)</f>
        <v>0</v>
      </c>
      <c r="BL125" s="17" t="s">
        <v>427</v>
      </c>
      <c r="BM125" s="17" t="s">
        <v>449</v>
      </c>
    </row>
    <row r="126" spans="2:65" s="1" customFormat="1" ht="16.5" customHeight="1">
      <c r="B126" s="137"/>
      <c r="C126" s="138" t="s">
        <v>165</v>
      </c>
      <c r="D126" s="138" t="s">
        <v>132</v>
      </c>
      <c r="E126" s="139" t="s">
        <v>450</v>
      </c>
      <c r="F126" s="246" t="s">
        <v>451</v>
      </c>
      <c r="G126" s="246"/>
      <c r="H126" s="246"/>
      <c r="I126" s="246"/>
      <c r="J126" s="140" t="s">
        <v>234</v>
      </c>
      <c r="K126" s="141">
        <v>1</v>
      </c>
      <c r="L126" s="245"/>
      <c r="M126" s="245"/>
      <c r="N126" s="245">
        <f>ROUND(L126*K126,2)</f>
        <v>0</v>
      </c>
      <c r="O126" s="245"/>
      <c r="P126" s="245"/>
      <c r="Q126" s="245"/>
      <c r="R126" s="142"/>
      <c r="T126" s="143" t="s">
        <v>5</v>
      </c>
      <c r="U126" s="40" t="s">
        <v>36</v>
      </c>
      <c r="V126" s="144">
        <v>0</v>
      </c>
      <c r="W126" s="144">
        <f>V126*K126</f>
        <v>0</v>
      </c>
      <c r="X126" s="144">
        <v>0</v>
      </c>
      <c r="Y126" s="144">
        <f>X126*K126</f>
        <v>0</v>
      </c>
      <c r="Z126" s="144">
        <v>0</v>
      </c>
      <c r="AA126" s="145">
        <f>Z126*K126</f>
        <v>0</v>
      </c>
      <c r="AR126" s="17" t="s">
        <v>427</v>
      </c>
      <c r="AT126" s="17" t="s">
        <v>132</v>
      </c>
      <c r="AU126" s="17" t="s">
        <v>93</v>
      </c>
      <c r="AY126" s="17" t="s">
        <v>131</v>
      </c>
      <c r="BE126" s="146">
        <f>IF(U126="základní",N126,0)</f>
        <v>0</v>
      </c>
      <c r="BF126" s="146">
        <f>IF(U126="snížená",N126,0)</f>
        <v>0</v>
      </c>
      <c r="BG126" s="146">
        <f>IF(U126="zákl. přenesená",N126,0)</f>
        <v>0</v>
      </c>
      <c r="BH126" s="146">
        <f>IF(U126="sníž. přenesená",N126,0)</f>
        <v>0</v>
      </c>
      <c r="BI126" s="146">
        <f>IF(U126="nulová",N126,0)</f>
        <v>0</v>
      </c>
      <c r="BJ126" s="17" t="s">
        <v>79</v>
      </c>
      <c r="BK126" s="146">
        <f>ROUND(L126*K126,2)</f>
        <v>0</v>
      </c>
      <c r="BL126" s="17" t="s">
        <v>427</v>
      </c>
      <c r="BM126" s="17" t="s">
        <v>452</v>
      </c>
    </row>
    <row r="127" spans="2:65" s="1" customFormat="1" ht="16.5" customHeight="1">
      <c r="B127" s="137"/>
      <c r="C127" s="138" t="s">
        <v>171</v>
      </c>
      <c r="D127" s="138" t="s">
        <v>132</v>
      </c>
      <c r="E127" s="139" t="s">
        <v>453</v>
      </c>
      <c r="F127" s="246" t="s">
        <v>454</v>
      </c>
      <c r="G127" s="246"/>
      <c r="H127" s="246"/>
      <c r="I127" s="246"/>
      <c r="J127" s="140" t="s">
        <v>234</v>
      </c>
      <c r="K127" s="141">
        <v>1</v>
      </c>
      <c r="L127" s="245"/>
      <c r="M127" s="245"/>
      <c r="N127" s="245">
        <f>ROUND(L127*K127,2)</f>
        <v>0</v>
      </c>
      <c r="O127" s="245"/>
      <c r="P127" s="245"/>
      <c r="Q127" s="245"/>
      <c r="R127" s="142"/>
      <c r="T127" s="143" t="s">
        <v>5</v>
      </c>
      <c r="U127" s="40" t="s">
        <v>36</v>
      </c>
      <c r="V127" s="144">
        <v>0</v>
      </c>
      <c r="W127" s="144">
        <f>V127*K127</f>
        <v>0</v>
      </c>
      <c r="X127" s="144">
        <v>0</v>
      </c>
      <c r="Y127" s="144">
        <f>X127*K127</f>
        <v>0</v>
      </c>
      <c r="Z127" s="144">
        <v>0</v>
      </c>
      <c r="AA127" s="145">
        <f>Z127*K127</f>
        <v>0</v>
      </c>
      <c r="AR127" s="17" t="s">
        <v>427</v>
      </c>
      <c r="AT127" s="17" t="s">
        <v>132</v>
      </c>
      <c r="AU127" s="17" t="s">
        <v>93</v>
      </c>
      <c r="AY127" s="17" t="s">
        <v>131</v>
      </c>
      <c r="BE127" s="146">
        <f>IF(U127="základní",N127,0)</f>
        <v>0</v>
      </c>
      <c r="BF127" s="146">
        <f>IF(U127="snížená",N127,0)</f>
        <v>0</v>
      </c>
      <c r="BG127" s="146">
        <f>IF(U127="zákl. přenesená",N127,0)</f>
        <v>0</v>
      </c>
      <c r="BH127" s="146">
        <f>IF(U127="sníž. přenesená",N127,0)</f>
        <v>0</v>
      </c>
      <c r="BI127" s="146">
        <f>IF(U127="nulová",N127,0)</f>
        <v>0</v>
      </c>
      <c r="BJ127" s="17" t="s">
        <v>79</v>
      </c>
      <c r="BK127" s="146">
        <f>ROUND(L127*K127,2)</f>
        <v>0</v>
      </c>
      <c r="BL127" s="17" t="s">
        <v>427</v>
      </c>
      <c r="BM127" s="17" t="s">
        <v>455</v>
      </c>
    </row>
    <row r="128" spans="2:65" s="9" customFormat="1" ht="29.25" hidden="1" customHeight="1">
      <c r="B128" s="126"/>
      <c r="C128" s="127"/>
      <c r="D128" s="136" t="s">
        <v>423</v>
      </c>
      <c r="E128" s="136"/>
      <c r="F128" s="136"/>
      <c r="G128" s="136"/>
      <c r="H128" s="136"/>
      <c r="I128" s="136"/>
      <c r="J128" s="136"/>
      <c r="K128" s="136"/>
      <c r="L128" s="136"/>
      <c r="M128" s="136"/>
      <c r="N128" s="253">
        <f>BK128</f>
        <v>0</v>
      </c>
      <c r="O128" s="254"/>
      <c r="P128" s="254"/>
      <c r="Q128" s="254"/>
      <c r="R128" s="129"/>
      <c r="T128" s="130"/>
      <c r="U128" s="127"/>
      <c r="V128" s="127"/>
      <c r="W128" s="131">
        <f>SUM(W129:W130)</f>
        <v>0</v>
      </c>
      <c r="X128" s="127"/>
      <c r="Y128" s="131">
        <f>SUM(Y129:Y130)</f>
        <v>0</v>
      </c>
      <c r="Z128" s="127"/>
      <c r="AA128" s="132">
        <f>SUM(AA129:AA130)</f>
        <v>0</v>
      </c>
      <c r="AR128" s="133" t="s">
        <v>148</v>
      </c>
      <c r="AT128" s="134" t="s">
        <v>70</v>
      </c>
      <c r="AU128" s="134" t="s">
        <v>79</v>
      </c>
      <c r="AY128" s="133" t="s">
        <v>131</v>
      </c>
      <c r="BK128" s="135">
        <f>SUM(BK129:BK130)</f>
        <v>0</v>
      </c>
    </row>
    <row r="129" spans="2:65" s="1" customFormat="1" ht="16.5" hidden="1" customHeight="1">
      <c r="B129" s="137"/>
      <c r="C129" s="138" t="s">
        <v>175</v>
      </c>
      <c r="D129" s="138" t="s">
        <v>132</v>
      </c>
      <c r="E129" s="139" t="s">
        <v>456</v>
      </c>
      <c r="F129" s="246" t="s">
        <v>457</v>
      </c>
      <c r="G129" s="246"/>
      <c r="H129" s="246"/>
      <c r="I129" s="246"/>
      <c r="J129" s="140" t="s">
        <v>234</v>
      </c>
      <c r="K129" s="141">
        <v>0</v>
      </c>
      <c r="L129" s="245"/>
      <c r="M129" s="245"/>
      <c r="N129" s="245">
        <f>ROUND(L129*K129,2)</f>
        <v>0</v>
      </c>
      <c r="O129" s="245"/>
      <c r="P129" s="245"/>
      <c r="Q129" s="245"/>
      <c r="R129" s="142"/>
      <c r="T129" s="143" t="s">
        <v>5</v>
      </c>
      <c r="U129" s="40" t="s">
        <v>36</v>
      </c>
      <c r="V129" s="144">
        <v>0</v>
      </c>
      <c r="W129" s="144">
        <f>V129*K129</f>
        <v>0</v>
      </c>
      <c r="X129" s="144">
        <v>0</v>
      </c>
      <c r="Y129" s="144">
        <f>X129*K129</f>
        <v>0</v>
      </c>
      <c r="Z129" s="144">
        <v>0</v>
      </c>
      <c r="AA129" s="145">
        <f>Z129*K129</f>
        <v>0</v>
      </c>
      <c r="AR129" s="17" t="s">
        <v>427</v>
      </c>
      <c r="AT129" s="17" t="s">
        <v>132</v>
      </c>
      <c r="AU129" s="17" t="s">
        <v>93</v>
      </c>
      <c r="AY129" s="17" t="s">
        <v>131</v>
      </c>
      <c r="BE129" s="146">
        <f>IF(U129="základní",N129,0)</f>
        <v>0</v>
      </c>
      <c r="BF129" s="146">
        <f>IF(U129="snížená",N129,0)</f>
        <v>0</v>
      </c>
      <c r="BG129" s="146">
        <f>IF(U129="zákl. přenesená",N129,0)</f>
        <v>0</v>
      </c>
      <c r="BH129" s="146">
        <f>IF(U129="sníž. přenesená",N129,0)</f>
        <v>0</v>
      </c>
      <c r="BI129" s="146">
        <f>IF(U129="nulová",N129,0)</f>
        <v>0</v>
      </c>
      <c r="BJ129" s="17" t="s">
        <v>79</v>
      </c>
      <c r="BK129" s="146">
        <f>ROUND(L129*K129,2)</f>
        <v>0</v>
      </c>
      <c r="BL129" s="17" t="s">
        <v>427</v>
      </c>
      <c r="BM129" s="17" t="s">
        <v>458</v>
      </c>
    </row>
    <row r="130" spans="2:65" s="1" customFormat="1" ht="16.5" hidden="1" customHeight="1">
      <c r="B130" s="137"/>
      <c r="C130" s="138" t="s">
        <v>179</v>
      </c>
      <c r="D130" s="138" t="s">
        <v>132</v>
      </c>
      <c r="E130" s="139" t="s">
        <v>459</v>
      </c>
      <c r="F130" s="246" t="s">
        <v>460</v>
      </c>
      <c r="G130" s="246"/>
      <c r="H130" s="246"/>
      <c r="I130" s="246"/>
      <c r="J130" s="140" t="s">
        <v>234</v>
      </c>
      <c r="K130" s="141">
        <v>0</v>
      </c>
      <c r="L130" s="245"/>
      <c r="M130" s="245"/>
      <c r="N130" s="245">
        <f>ROUND(L130*K130,2)</f>
        <v>0</v>
      </c>
      <c r="O130" s="245"/>
      <c r="P130" s="245"/>
      <c r="Q130" s="245"/>
      <c r="R130" s="142"/>
      <c r="T130" s="143" t="s">
        <v>5</v>
      </c>
      <c r="U130" s="40" t="s">
        <v>36</v>
      </c>
      <c r="V130" s="144">
        <v>0</v>
      </c>
      <c r="W130" s="144">
        <f>V130*K130</f>
        <v>0</v>
      </c>
      <c r="X130" s="144">
        <v>0</v>
      </c>
      <c r="Y130" s="144">
        <f>X130*K130</f>
        <v>0</v>
      </c>
      <c r="Z130" s="144">
        <v>0</v>
      </c>
      <c r="AA130" s="145">
        <f>Z130*K130</f>
        <v>0</v>
      </c>
      <c r="AR130" s="17" t="s">
        <v>427</v>
      </c>
      <c r="AT130" s="17" t="s">
        <v>132</v>
      </c>
      <c r="AU130" s="17" t="s">
        <v>93</v>
      </c>
      <c r="AY130" s="17" t="s">
        <v>131</v>
      </c>
      <c r="BE130" s="146">
        <f>IF(U130="základní",N130,0)</f>
        <v>0</v>
      </c>
      <c r="BF130" s="146">
        <f>IF(U130="snížená",N130,0)</f>
        <v>0</v>
      </c>
      <c r="BG130" s="146">
        <f>IF(U130="zákl. přenesená",N130,0)</f>
        <v>0</v>
      </c>
      <c r="BH130" s="146">
        <f>IF(U130="sníž. přenesená",N130,0)</f>
        <v>0</v>
      </c>
      <c r="BI130" s="146">
        <f>IF(U130="nulová",N130,0)</f>
        <v>0</v>
      </c>
      <c r="BJ130" s="17" t="s">
        <v>79</v>
      </c>
      <c r="BK130" s="146">
        <f>ROUND(L130*K130,2)</f>
        <v>0</v>
      </c>
      <c r="BL130" s="17" t="s">
        <v>427</v>
      </c>
      <c r="BM130" s="17" t="s">
        <v>461</v>
      </c>
    </row>
    <row r="131" spans="2:65" s="9" customFormat="1" ht="29.85" customHeight="1">
      <c r="B131" s="126"/>
      <c r="C131" s="127"/>
      <c r="D131" s="136" t="s">
        <v>424</v>
      </c>
      <c r="E131" s="136"/>
      <c r="F131" s="136"/>
      <c r="G131" s="136"/>
      <c r="H131" s="136"/>
      <c r="I131" s="136"/>
      <c r="J131" s="136"/>
      <c r="K131" s="136"/>
      <c r="L131" s="136"/>
      <c r="M131" s="136"/>
      <c r="N131" s="253">
        <f>BK131</f>
        <v>0</v>
      </c>
      <c r="O131" s="254"/>
      <c r="P131" s="254"/>
      <c r="Q131" s="254"/>
      <c r="R131" s="129"/>
      <c r="T131" s="130"/>
      <c r="U131" s="127"/>
      <c r="V131" s="127"/>
      <c r="W131" s="131">
        <f>W132</f>
        <v>0</v>
      </c>
      <c r="X131" s="127"/>
      <c r="Y131" s="131">
        <f>Y132</f>
        <v>0</v>
      </c>
      <c r="Z131" s="127"/>
      <c r="AA131" s="132">
        <f>AA132</f>
        <v>0</v>
      </c>
      <c r="AR131" s="133" t="s">
        <v>148</v>
      </c>
      <c r="AT131" s="134" t="s">
        <v>70</v>
      </c>
      <c r="AU131" s="134" t="s">
        <v>79</v>
      </c>
      <c r="AY131" s="133" t="s">
        <v>131</v>
      </c>
      <c r="BK131" s="135">
        <f>BK132</f>
        <v>0</v>
      </c>
    </row>
    <row r="132" spans="2:65" s="1" customFormat="1" ht="16.5" customHeight="1">
      <c r="B132" s="137"/>
      <c r="C132" s="138" t="s">
        <v>183</v>
      </c>
      <c r="D132" s="138" t="s">
        <v>132</v>
      </c>
      <c r="E132" s="139" t="s">
        <v>462</v>
      </c>
      <c r="F132" s="246" t="s">
        <v>463</v>
      </c>
      <c r="G132" s="246"/>
      <c r="H132" s="246"/>
      <c r="I132" s="246"/>
      <c r="J132" s="140" t="s">
        <v>234</v>
      </c>
      <c r="K132" s="141">
        <v>1</v>
      </c>
      <c r="L132" s="245"/>
      <c r="M132" s="245"/>
      <c r="N132" s="245">
        <f>ROUND(L132*K132,2)</f>
        <v>0</v>
      </c>
      <c r="O132" s="245"/>
      <c r="P132" s="245"/>
      <c r="Q132" s="245"/>
      <c r="R132" s="142"/>
      <c r="T132" s="143" t="s">
        <v>5</v>
      </c>
      <c r="U132" s="151" t="s">
        <v>36</v>
      </c>
      <c r="V132" s="152">
        <v>0</v>
      </c>
      <c r="W132" s="152">
        <f>V132*K132</f>
        <v>0</v>
      </c>
      <c r="X132" s="152">
        <v>0</v>
      </c>
      <c r="Y132" s="152">
        <f>X132*K132</f>
        <v>0</v>
      </c>
      <c r="Z132" s="152">
        <v>0</v>
      </c>
      <c r="AA132" s="153">
        <f>Z132*K132</f>
        <v>0</v>
      </c>
      <c r="AR132" s="17" t="s">
        <v>427</v>
      </c>
      <c r="AT132" s="17" t="s">
        <v>132</v>
      </c>
      <c r="AU132" s="17" t="s">
        <v>93</v>
      </c>
      <c r="AY132" s="17" t="s">
        <v>131</v>
      </c>
      <c r="BE132" s="146">
        <f>IF(U132="základní",N132,0)</f>
        <v>0</v>
      </c>
      <c r="BF132" s="146">
        <f>IF(U132="snížená",N132,0)</f>
        <v>0</v>
      </c>
      <c r="BG132" s="146">
        <f>IF(U132="zákl. přenesená",N132,0)</f>
        <v>0</v>
      </c>
      <c r="BH132" s="146">
        <f>IF(U132="sníž. přenesená",N132,0)</f>
        <v>0</v>
      </c>
      <c r="BI132" s="146">
        <f>IF(U132="nulová",N132,0)</f>
        <v>0</v>
      </c>
      <c r="BJ132" s="17" t="s">
        <v>79</v>
      </c>
      <c r="BK132" s="146">
        <f>ROUND(L132*K132,2)</f>
        <v>0</v>
      </c>
      <c r="BL132" s="17" t="s">
        <v>427</v>
      </c>
      <c r="BM132" s="17" t="s">
        <v>464</v>
      </c>
    </row>
    <row r="133" spans="2:65" s="1" customFormat="1" ht="6.95" customHeight="1">
      <c r="B133" s="55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7"/>
    </row>
  </sheetData>
  <mergeCells count="100">
    <mergeCell ref="H1:K1"/>
    <mergeCell ref="S2:AC2"/>
    <mergeCell ref="F132:I132"/>
    <mergeCell ref="L132:M132"/>
    <mergeCell ref="N132:Q132"/>
    <mergeCell ref="N114:Q114"/>
    <mergeCell ref="N115:Q115"/>
    <mergeCell ref="N116:Q116"/>
    <mergeCell ref="N123:Q123"/>
    <mergeCell ref="N128:Q128"/>
    <mergeCell ref="N131:Q131"/>
    <mergeCell ref="F129:I129"/>
    <mergeCell ref="L129:M129"/>
    <mergeCell ref="N129:Q129"/>
    <mergeCell ref="F130:I130"/>
    <mergeCell ref="L130:M130"/>
    <mergeCell ref="N130:Q130"/>
    <mergeCell ref="F126:I126"/>
    <mergeCell ref="L126:M126"/>
    <mergeCell ref="N126:Q126"/>
    <mergeCell ref="F127:I127"/>
    <mergeCell ref="L127:M127"/>
    <mergeCell ref="N127:Q127"/>
    <mergeCell ref="F124:I124"/>
    <mergeCell ref="L124:M124"/>
    <mergeCell ref="N124:Q124"/>
    <mergeCell ref="F125:I125"/>
    <mergeCell ref="L125:M125"/>
    <mergeCell ref="N125:Q125"/>
    <mergeCell ref="F121:I121"/>
    <mergeCell ref="L121:M121"/>
    <mergeCell ref="N121:Q121"/>
    <mergeCell ref="F122:I122"/>
    <mergeCell ref="L122:M122"/>
    <mergeCell ref="N122:Q122"/>
    <mergeCell ref="F119:I119"/>
    <mergeCell ref="L119:M119"/>
    <mergeCell ref="N119:Q119"/>
    <mergeCell ref="F120:I120"/>
    <mergeCell ref="L120:M120"/>
    <mergeCell ref="N120:Q120"/>
    <mergeCell ref="F117:I117"/>
    <mergeCell ref="L117:M117"/>
    <mergeCell ref="N117:Q117"/>
    <mergeCell ref="F118:I118"/>
    <mergeCell ref="L118:M118"/>
    <mergeCell ref="N118:Q118"/>
    <mergeCell ref="M108:P108"/>
    <mergeCell ref="M110:Q110"/>
    <mergeCell ref="M111:Q111"/>
    <mergeCell ref="F113:I113"/>
    <mergeCell ref="L113:M113"/>
    <mergeCell ref="N113:Q113"/>
    <mergeCell ref="N95:Q95"/>
    <mergeCell ref="L97:Q97"/>
    <mergeCell ref="C103:Q103"/>
    <mergeCell ref="F105:P105"/>
    <mergeCell ref="F106:P106"/>
    <mergeCell ref="N89:Q89"/>
    <mergeCell ref="N90:Q90"/>
    <mergeCell ref="N91:Q91"/>
    <mergeCell ref="N92:Q92"/>
    <mergeCell ref="N93:Q93"/>
    <mergeCell ref="M83:Q83"/>
    <mergeCell ref="M84:Q84"/>
    <mergeCell ref="C86:G86"/>
    <mergeCell ref="N86:Q86"/>
    <mergeCell ref="N88:Q88"/>
    <mergeCell ref="L38:P38"/>
    <mergeCell ref="C76:Q76"/>
    <mergeCell ref="F78:P78"/>
    <mergeCell ref="F79:P79"/>
    <mergeCell ref="M81:P81"/>
    <mergeCell ref="H34:J34"/>
    <mergeCell ref="M34:P34"/>
    <mergeCell ref="H35:J35"/>
    <mergeCell ref="M35:P35"/>
    <mergeCell ref="H36:J36"/>
    <mergeCell ref="M36:P36"/>
    <mergeCell ref="M28:P28"/>
    <mergeCell ref="M30:P30"/>
    <mergeCell ref="H32:J32"/>
    <mergeCell ref="M32:P32"/>
    <mergeCell ref="H33:J33"/>
    <mergeCell ref="M33:P33"/>
    <mergeCell ref="O18:P18"/>
    <mergeCell ref="O20:P20"/>
    <mergeCell ref="O21:P21"/>
    <mergeCell ref="E24:L24"/>
    <mergeCell ref="M27:P27"/>
    <mergeCell ref="O11:P11"/>
    <mergeCell ref="O12:P12"/>
    <mergeCell ref="O14:P14"/>
    <mergeCell ref="O15:P15"/>
    <mergeCell ref="O17:P17"/>
    <mergeCell ref="C2:Q2"/>
    <mergeCell ref="C4:Q4"/>
    <mergeCell ref="F6:P6"/>
    <mergeCell ref="F7:P7"/>
    <mergeCell ref="O9:P9"/>
  </mergeCells>
  <hyperlinks>
    <hyperlink ref="F1:G1" location="C2" display="1) Krycí list rozpočtu"/>
    <hyperlink ref="H1:K1" location="C86" display="2) Rekapitulace rozpočtu"/>
    <hyperlink ref="L1" location="C113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Rekapitulace stavby</vt:lpstr>
      <vt:lpstr>01 - Vlastní objekt</vt:lpstr>
      <vt:lpstr>02 - VRN</vt:lpstr>
      <vt:lpstr>'01 - Vlastní objekt'!Oblast_tisku</vt:lpstr>
      <vt:lpstr>'02 - VRN'!Oblast_tisku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MAREK-VOSTRY\MAREK-VOSTRY</dc:creator>
  <cp:lastModifiedBy>Betka</cp:lastModifiedBy>
  <dcterms:created xsi:type="dcterms:W3CDTF">2018-01-24T12:04:00Z</dcterms:created>
  <dcterms:modified xsi:type="dcterms:W3CDTF">2018-11-26T15:47:34Z</dcterms:modified>
</cp:coreProperties>
</file>